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l4/Box/teaching/433/lectures/lecture_08_combustion/"/>
    </mc:Choice>
  </mc:AlternateContent>
  <xr:revisionPtr revIDLastSave="0" documentId="8_{F58965F7-45CD-FA4D-AD35-5CEFA5AA59F4}" xr6:coauthVersionLast="47" xr6:coauthVersionMax="47" xr10:uidLastSave="{00000000-0000-0000-0000-000000000000}"/>
  <bookViews>
    <workbookView xWindow="160" yWindow="1040" windowWidth="28800" windowHeight="17540"/>
  </bookViews>
  <sheets>
    <sheet name="Table A.13" sheetId="2" r:id="rId1"/>
  </sheets>
  <definedNames>
    <definedName name="_xlnm.Print_Area" localSheetId="0">'Table A.13'!$A$1:$P$53</definedName>
    <definedName name="Rg">'Table A.13'!$I$2</definedName>
    <definedName name="Tp">'Table A.13'!$Q$2</definedName>
    <definedName name="Tr">'Table A.13'!$M$2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" i="2" l="1"/>
  <c r="R36" i="2"/>
  <c r="Q21" i="2"/>
  <c r="R35" i="2"/>
  <c r="Q26" i="2"/>
  <c r="R37" i="2"/>
  <c r="R26" i="2"/>
  <c r="R25" i="2"/>
  <c r="M18" i="2"/>
  <c r="N35" i="2"/>
  <c r="M15" i="2"/>
  <c r="N36" i="2"/>
  <c r="Q6" i="2"/>
  <c r="P6" i="2"/>
  <c r="R39" i="2"/>
  <c r="M12" i="2"/>
  <c r="N37" i="2"/>
  <c r="N39" i="2"/>
  <c r="P18" i="2"/>
  <c r="Q18" i="2"/>
  <c r="R18" i="2"/>
  <c r="P7" i="2"/>
  <c r="Q7" i="2"/>
  <c r="R7" i="2"/>
  <c r="P8" i="2"/>
  <c r="Q8" i="2"/>
  <c r="R8" i="2"/>
  <c r="P9" i="2"/>
  <c r="Q9" i="2"/>
  <c r="R9" i="2"/>
  <c r="P10" i="2"/>
  <c r="Q10" i="2"/>
  <c r="R10" i="2"/>
  <c r="P11" i="2"/>
  <c r="Q11" i="2"/>
  <c r="R11" i="2"/>
  <c r="P12" i="2"/>
  <c r="Q12" i="2"/>
  <c r="R12" i="2"/>
  <c r="P13" i="2"/>
  <c r="Q13" i="2"/>
  <c r="R13" i="2"/>
  <c r="P14" i="2"/>
  <c r="Q14" i="2"/>
  <c r="R14" i="2"/>
  <c r="P15" i="2"/>
  <c r="Q15" i="2"/>
  <c r="R15" i="2"/>
  <c r="P16" i="2"/>
  <c r="Q16" i="2"/>
  <c r="R16" i="2"/>
  <c r="P17" i="2"/>
  <c r="Q17" i="2"/>
  <c r="R17" i="2"/>
  <c r="P20" i="2"/>
  <c r="Q20" i="2"/>
  <c r="R20" i="2"/>
  <c r="P21" i="2"/>
  <c r="R21" i="2"/>
  <c r="P22" i="2"/>
  <c r="Q22" i="2"/>
  <c r="R22" i="2"/>
  <c r="P23" i="2"/>
  <c r="Q23" i="2"/>
  <c r="R23" i="2"/>
  <c r="P24" i="2"/>
  <c r="Q24" i="2"/>
  <c r="R24" i="2"/>
  <c r="P25" i="2"/>
  <c r="P26" i="2"/>
  <c r="P27" i="2"/>
  <c r="Q27" i="2"/>
  <c r="R27" i="2"/>
  <c r="P28" i="2"/>
  <c r="Q28" i="2"/>
  <c r="R28" i="2"/>
  <c r="P29" i="2"/>
  <c r="Q29" i="2"/>
  <c r="R29" i="2"/>
  <c r="P30" i="2"/>
  <c r="Q30" i="2"/>
  <c r="R30" i="2"/>
  <c r="P31" i="2"/>
  <c r="Q31" i="2"/>
  <c r="R31" i="2"/>
  <c r="P32" i="2"/>
  <c r="Q32" i="2"/>
  <c r="R32" i="2"/>
  <c r="R6" i="2"/>
  <c r="L6" i="2"/>
  <c r="L30" i="2"/>
  <c r="L20" i="2"/>
  <c r="M20" i="2"/>
  <c r="N20" i="2"/>
  <c r="L21" i="2"/>
  <c r="M21" i="2"/>
  <c r="N21" i="2"/>
  <c r="L22" i="2"/>
  <c r="M22" i="2"/>
  <c r="N22" i="2"/>
  <c r="L23" i="2"/>
  <c r="M23" i="2"/>
  <c r="N23" i="2"/>
  <c r="L24" i="2"/>
  <c r="M24" i="2"/>
  <c r="N24" i="2"/>
  <c r="L25" i="2"/>
  <c r="M25" i="2"/>
  <c r="N25" i="2"/>
  <c r="L26" i="2"/>
  <c r="M26" i="2"/>
  <c r="N26" i="2"/>
  <c r="L27" i="2"/>
  <c r="M27" i="2"/>
  <c r="N27" i="2"/>
  <c r="L28" i="2"/>
  <c r="M28" i="2"/>
  <c r="N28" i="2"/>
  <c r="L29" i="2"/>
  <c r="M29" i="2"/>
  <c r="N29" i="2"/>
  <c r="M30" i="2"/>
  <c r="N30" i="2"/>
  <c r="L31" i="2"/>
  <c r="M31" i="2"/>
  <c r="N31" i="2"/>
  <c r="L32" i="2"/>
  <c r="M32" i="2"/>
  <c r="N32" i="2"/>
  <c r="L7" i="2"/>
  <c r="M7" i="2"/>
  <c r="N7" i="2"/>
  <c r="L8" i="2"/>
  <c r="M8" i="2"/>
  <c r="N8" i="2"/>
  <c r="L9" i="2"/>
  <c r="M9" i="2"/>
  <c r="N9" i="2"/>
  <c r="L10" i="2"/>
  <c r="M10" i="2"/>
  <c r="N10" i="2"/>
  <c r="L11" i="2"/>
  <c r="M11" i="2"/>
  <c r="N11" i="2"/>
  <c r="L12" i="2"/>
  <c r="N12" i="2"/>
  <c r="L13" i="2"/>
  <c r="M13" i="2"/>
  <c r="N13" i="2"/>
  <c r="L14" i="2"/>
  <c r="M14" i="2"/>
  <c r="N14" i="2"/>
  <c r="L15" i="2"/>
  <c r="N15" i="2"/>
  <c r="L16" i="2"/>
  <c r="M16" i="2"/>
  <c r="N16" i="2"/>
  <c r="L17" i="2"/>
  <c r="M17" i="2"/>
  <c r="N17" i="2"/>
  <c r="L18" i="2"/>
  <c r="N18" i="2"/>
  <c r="N6" i="2"/>
  <c r="M6" i="2"/>
</calcChain>
</file>

<file path=xl/sharedStrings.xml><?xml version="1.0" encoding="utf-8"?>
<sst xmlns="http://schemas.openxmlformats.org/spreadsheetml/2006/main" count="87" uniqueCount="44">
  <si>
    <t>C2H4</t>
    <phoneticPr fontId="0" type="noConversion"/>
  </si>
  <si>
    <t>C2H4</t>
    <phoneticPr fontId="0" type="noConversion"/>
  </si>
  <si>
    <t>300-1000</t>
    <phoneticPr fontId="0" type="noConversion"/>
  </si>
  <si>
    <t>1000-5000</t>
    <phoneticPr fontId="0" type="noConversion"/>
  </si>
  <si>
    <t>CH4</t>
    <phoneticPr fontId="0" type="noConversion"/>
  </si>
  <si>
    <t>1000-5000</t>
    <phoneticPr fontId="0" type="noConversion"/>
  </si>
  <si>
    <t>CH4</t>
    <phoneticPr fontId="0" type="noConversion"/>
  </si>
  <si>
    <t>N2</t>
  </si>
  <si>
    <t>O2</t>
  </si>
  <si>
    <t>H2O</t>
  </si>
  <si>
    <t>CO2</t>
  </si>
  <si>
    <t>OH</t>
  </si>
  <si>
    <t>O</t>
  </si>
  <si>
    <t>H2</t>
  </si>
  <si>
    <t>NO</t>
  </si>
  <si>
    <t>a1</t>
  </si>
  <si>
    <t>a2</t>
  </si>
  <si>
    <t>a3</t>
  </si>
  <si>
    <t>a4</t>
  </si>
  <si>
    <t>a5</t>
  </si>
  <si>
    <t>a6</t>
  </si>
  <si>
    <t>a7</t>
  </si>
  <si>
    <t xml:space="preserve">CO </t>
  </si>
  <si>
    <t xml:space="preserve">H </t>
  </si>
  <si>
    <t xml:space="preserve">N </t>
  </si>
  <si>
    <t>T range</t>
  </si>
  <si>
    <t>1000-5000</t>
  </si>
  <si>
    <t>300-1000</t>
  </si>
  <si>
    <t>R</t>
  </si>
  <si>
    <t>cp</t>
  </si>
  <si>
    <t>J/mol/K</t>
  </si>
  <si>
    <t>h</t>
  </si>
  <si>
    <t>s</t>
  </si>
  <si>
    <t>Turns Table A 13.  Used to calculate Cp, h, s for products at product temperature</t>
  </si>
  <si>
    <t>C2H4 + 3O2 + 11.28N2 = 2CO2 + 2H2O + 11.28N2</t>
  </si>
  <si>
    <t>Reactants</t>
  </si>
  <si>
    <t>C2H4</t>
  </si>
  <si>
    <t>moles</t>
  </si>
  <si>
    <t>Treactants</t>
  </si>
  <si>
    <t>Tproducts</t>
  </si>
  <si>
    <t>Products</t>
  </si>
  <si>
    <t>total</t>
  </si>
  <si>
    <t>H*n</t>
  </si>
  <si>
    <r>
      <t xml:space="preserve">Goal seek: Set cell </t>
    </r>
    <r>
      <rPr>
        <b/>
        <sz val="10"/>
        <color rgb="FFFFC000"/>
        <rFont val="Arial"/>
        <family val="2"/>
      </rPr>
      <t>Orange</t>
    </r>
    <r>
      <rPr>
        <b/>
        <sz val="10"/>
        <rFont val="Arial"/>
        <family val="2"/>
      </rPr>
      <t xml:space="preserve"> to value </t>
    </r>
    <r>
      <rPr>
        <b/>
        <sz val="10"/>
        <color rgb="FF00B050"/>
        <rFont val="Arial"/>
        <family val="2"/>
      </rPr>
      <t>Green</t>
    </r>
    <r>
      <rPr>
        <b/>
        <sz val="10"/>
        <rFont val="Arial"/>
        <family val="2"/>
      </rPr>
      <t xml:space="preserve"> by changing </t>
    </r>
    <r>
      <rPr>
        <b/>
        <sz val="10"/>
        <color rgb="FFFF0000"/>
        <rFont val="Arial"/>
        <family val="2"/>
      </rPr>
      <t>Red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</si>
</sst>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C00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1" fontId="0" fillId="0" borderId="0" xfId="0" applyNumberFormat="1"/>
    <xf numFmtId="0" fontId="2" fillId="0" borderId="0" xfId="0" applyFont="1"/>
    <xf numFmtId="0" fontId="0" fillId="0" borderId="0" xfId="0" applyNumberFormat="1"/>
    <xf numFmtId="0" fontId="0" fillId="0" borderId="0" xfId="0" applyFill="1" applyBorder="1"/>
    <xf numFmtId="0" fontId="2" fillId="0" borderId="0" xfId="0" applyNumberFormat="1" applyFont="1" applyFill="1" applyBorder="1"/>
    <xf numFmtId="0" fontId="0" fillId="0" borderId="0" xfId="0" applyNumberFormat="1" applyFill="1" applyBorder="1"/>
    <xf numFmtId="11" fontId="0" fillId="0" borderId="0" xfId="0" applyNumberFormat="1" applyFill="1" applyBorder="1"/>
    <xf numFmtId="11" fontId="1" fillId="0" borderId="0" xfId="0" applyNumberFormat="1" applyFont="1" applyFill="1" applyBorder="1"/>
    <xf numFmtId="0" fontId="1" fillId="0" borderId="0" xfId="0" applyFont="1" applyFill="1" applyBorder="1"/>
    <xf numFmtId="11" fontId="2" fillId="0" borderId="0" xfId="0" applyNumberFormat="1" applyFont="1" applyFill="1" applyBorder="1"/>
    <xf numFmtId="0" fontId="2" fillId="0" borderId="0" xfId="0" applyFont="1" applyFill="1" applyBorder="1"/>
    <xf numFmtId="0" fontId="3" fillId="0" borderId="0" xfId="0" applyFont="1"/>
    <xf numFmtId="0" fontId="4" fillId="0" borderId="0" xfId="0" applyFont="1" applyFill="1" applyBorder="1"/>
    <xf numFmtId="11" fontId="4" fillId="0" borderId="0" xfId="0" applyNumberFormat="1" applyFont="1" applyFill="1" applyBorder="1"/>
    <xf numFmtId="0" fontId="4" fillId="0" borderId="0" xfId="0" applyNumberFormat="1" applyFont="1" applyFill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11" fontId="4" fillId="0" borderId="0" xfId="0" applyNumberFormat="1" applyFont="1"/>
    <xf numFmtId="0" fontId="4" fillId="0" borderId="0" xfId="0" applyNumberFormat="1" applyFont="1"/>
    <xf numFmtId="0" fontId="0" fillId="0" borderId="0" xfId="0" applyNumberFormat="1" applyFont="1"/>
    <xf numFmtId="0" fontId="3" fillId="2" borderId="0" xfId="0" applyFont="1" applyFill="1"/>
    <xf numFmtId="0" fontId="3" fillId="3" borderId="0" xfId="0" applyNumberFormat="1" applyFont="1" applyFill="1"/>
    <xf numFmtId="0" fontId="3" fillId="0" borderId="0" xfId="0" applyNumberFormat="1" applyFont="1" applyFill="1" applyBorder="1"/>
    <xf numFmtId="0" fontId="8" fillId="4" borderId="0" xfId="0" applyFont="1" applyFill="1"/>
    <xf numFmtId="0" fontId="8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tabSelected="1" zoomScale="115" workbookViewId="0">
      <selection activeCell="K14" sqref="K14"/>
    </sheetView>
  </sheetViews>
  <sheetFormatPr baseColWidth="10" defaultColWidth="9.5" defaultRowHeight="13" x14ac:dyDescent="0.15"/>
  <cols>
    <col min="3" max="3" width="3.83203125" customWidth="1"/>
    <col min="4" max="4" width="11.6640625" bestFit="1" customWidth="1"/>
    <col min="5" max="5" width="9.6640625" bestFit="1" customWidth="1"/>
    <col min="6" max="6" width="13" bestFit="1" customWidth="1"/>
    <col min="7" max="7" width="12.33203125" customWidth="1"/>
    <col min="8" max="8" width="9.33203125" customWidth="1"/>
    <col min="9" max="10" width="9.6640625" bestFit="1" customWidth="1"/>
    <col min="11" max="11" width="5" customWidth="1"/>
    <col min="12" max="12" width="12.1640625" bestFit="1" customWidth="1"/>
    <col min="15" max="15" width="3.1640625" customWidth="1"/>
    <col min="17" max="17" width="11.83203125" bestFit="1" customWidth="1"/>
  </cols>
  <sheetData>
    <row r="1" spans="1:18" x14ac:dyDescent="0.15">
      <c r="A1" t="s">
        <v>33</v>
      </c>
    </row>
    <row r="2" spans="1:18" x14ac:dyDescent="0.15">
      <c r="H2" s="2" t="s">
        <v>28</v>
      </c>
      <c r="I2" s="2">
        <v>8.3144720000000003</v>
      </c>
      <c r="J2" s="2" t="s">
        <v>30</v>
      </c>
      <c r="L2" s="29" t="s">
        <v>38</v>
      </c>
      <c r="M2" s="29">
        <v>300</v>
      </c>
      <c r="N2" s="2"/>
      <c r="P2" s="28" t="s">
        <v>39</v>
      </c>
      <c r="Q2" s="28">
        <v>2567.9334759627814</v>
      </c>
      <c r="R2" s="2"/>
    </row>
    <row r="3" spans="1:18" x14ac:dyDescent="0.15">
      <c r="P3" s="2"/>
      <c r="Q3" s="2"/>
      <c r="R3" s="2"/>
    </row>
    <row r="4" spans="1:18" s="17" customFormat="1" x14ac:dyDescent="0.15">
      <c r="B4" s="17" t="s">
        <v>25</v>
      </c>
      <c r="D4" s="17" t="s">
        <v>15</v>
      </c>
      <c r="E4" s="17" t="s">
        <v>16</v>
      </c>
      <c r="F4" s="17" t="s">
        <v>17</v>
      </c>
      <c r="G4" s="17" t="s">
        <v>18</v>
      </c>
      <c r="H4" s="17" t="s">
        <v>19</v>
      </c>
      <c r="I4" s="17" t="s">
        <v>20</v>
      </c>
      <c r="J4" s="17" t="s">
        <v>21</v>
      </c>
      <c r="L4" s="17" t="s">
        <v>29</v>
      </c>
      <c r="M4" s="18" t="s">
        <v>31</v>
      </c>
      <c r="N4" s="17" t="s">
        <v>32</v>
      </c>
      <c r="P4" s="17" t="s">
        <v>29</v>
      </c>
      <c r="Q4" s="18" t="s">
        <v>31</v>
      </c>
      <c r="R4" s="17" t="s">
        <v>32</v>
      </c>
    </row>
    <row r="5" spans="1:18" x14ac:dyDescent="0.15">
      <c r="M5" s="12"/>
      <c r="P5" s="2"/>
      <c r="Q5" s="12"/>
    </row>
    <row r="6" spans="1:18" x14ac:dyDescent="0.15">
      <c r="A6" t="s">
        <v>22</v>
      </c>
      <c r="B6" t="s">
        <v>27</v>
      </c>
      <c r="D6" s="3">
        <v>3.262451</v>
      </c>
      <c r="E6" s="3">
        <v>1.5119408999999999E-3</v>
      </c>
      <c r="F6" s="3">
        <v>-3.8817550000000001E-6</v>
      </c>
      <c r="G6" s="3">
        <v>5.5819440000000003E-9</v>
      </c>
      <c r="H6" s="3">
        <v>-2.4749509999999998E-12</v>
      </c>
      <c r="I6" s="3">
        <v>-14310.539000000001</v>
      </c>
      <c r="J6" s="3">
        <v>4.848897</v>
      </c>
      <c r="L6">
        <f>Rg*(D6+E6*Tr+F6*Tr^2+G6*Tr^3+H6*Tr^4)</f>
        <v>29.078541365351313</v>
      </c>
      <c r="M6" s="12">
        <f>Rg*(D6*Tr+E6/2*Tr^2+F6/3*Tr^3+G6/4*Tr^4+H6/5*Tr^5+I6)</f>
        <v>-110487.70545745983</v>
      </c>
      <c r="N6">
        <f>Rg*(D6*LN(Tr)+E6*Tr+F6/2*Tr^2+G6/3*Tr^3+H6/4*Tr^4+J6)</f>
        <v>197.72925939057481</v>
      </c>
      <c r="P6" s="16">
        <f>Rg*(D6+E6*Tp+F6*Tp^2+G6*Tp^3+H6*Tp^4)</f>
        <v>-262.33558953621474</v>
      </c>
      <c r="Q6" s="12">
        <f>Rg*(D6*Tp+E6/2*Tp^2+F6/3*Tp^3+G6/4*Tp^4+H6/5*Tp^5+I6)</f>
        <v>-145085.11332379372</v>
      </c>
      <c r="R6">
        <f>Rg*(D6*LN(Tp)+E6*Tp+F6/2*Tp^2+G6/3*Tp^3+H6/4*Tp^4+J6)</f>
        <v>217.40580090107815</v>
      </c>
    </row>
    <row r="7" spans="1:18" x14ac:dyDescent="0.15">
      <c r="A7" t="s">
        <v>10</v>
      </c>
      <c r="B7" t="s">
        <v>27</v>
      </c>
      <c r="D7" s="3">
        <v>2.2757239999999999</v>
      </c>
      <c r="E7" s="3">
        <v>9.9220720000000005E-3</v>
      </c>
      <c r="F7" s="3">
        <v>-1.0409113000000001E-5</v>
      </c>
      <c r="G7" s="3">
        <v>6.8666860000000004E-9</v>
      </c>
      <c r="H7" s="3">
        <v>-2.11728E-12</v>
      </c>
      <c r="I7" s="3">
        <v>-48373.14</v>
      </c>
      <c r="J7" s="3">
        <v>10.188488</v>
      </c>
      <c r="L7">
        <f>Rg*(D7+E7*Tr+F7*Tr^2+G7*Tr^3+H7*Tr^4)</f>
        <v>37.280229873240451</v>
      </c>
      <c r="M7" s="12">
        <f>Rg*(D7*Tr+E7/2*Tr^2+F7/3*Tr^3+G7/4*Tr^4+H7/5*Tr^5+I7)</f>
        <v>-393480.18852089497</v>
      </c>
      <c r="N7">
        <f>Rg*(D7*LN(Tr)+E7*Tr+F7/2*Tr^2+G7/3*Tr^3+H7/4*Tr^4+J7)</f>
        <v>213.96833789747782</v>
      </c>
      <c r="P7" s="16">
        <f>Rg*(D7+E7*Tp+F7*Tp^2+G7*Tp^3+H7*Tp^4)</f>
        <v>-138.65563744176796</v>
      </c>
      <c r="Q7" s="12">
        <f>Rg*(D7*Tp+E7/2*Tp^2+F7/3*Tp^3+G7/4*Tp^4+H7/5*Tp^5+I7)</f>
        <v>-342608.79905934189</v>
      </c>
      <c r="R7">
        <f>Rg*(D7*LN(Tp)+E7*Tp+F7/2*Tp^2+G7/3*Tp^3+H7/4*Tp^4+J7)</f>
        <v>290.64024517509313</v>
      </c>
    </row>
    <row r="8" spans="1:18" x14ac:dyDescent="0.15">
      <c r="A8" t="s">
        <v>13</v>
      </c>
      <c r="B8" t="s">
        <v>27</v>
      </c>
      <c r="D8" s="3">
        <v>3.2981240000000001</v>
      </c>
      <c r="E8" s="3">
        <v>8.2494410000000002E-4</v>
      </c>
      <c r="F8" s="3">
        <v>-8.1430150000000002E-7</v>
      </c>
      <c r="G8" s="3">
        <v>-9.4754339999999994E-11</v>
      </c>
      <c r="H8" s="3">
        <v>4.1348719999999999E-13</v>
      </c>
      <c r="I8" s="3">
        <v>-1012.5209</v>
      </c>
      <c r="J8" s="3">
        <v>-3.2940939999999999</v>
      </c>
      <c r="L8">
        <f>Rg*(D8+E8*Tr+F8*Tr^2+G8*Tr^3+H8*Tr^4)</f>
        <v>28.877083947379756</v>
      </c>
      <c r="M8" s="12">
        <f>Rg*(D8*Tr+E8/2*Tr^2+F8/3*Tr^3+G8/4*Tr^4+H8/5*Tr^5+I8)</f>
        <v>55.866169911149008</v>
      </c>
      <c r="N8">
        <f>Rg*(D8*LN(Tr)+E8*Tr+F8/2*Tr^2+G8/3*Tr^3+H8/4*Tr^4+J8)</f>
        <v>130.77427308680964</v>
      </c>
      <c r="P8" s="16">
        <f>Rg*(D8+E8*Tp+F8*Tp^2+G8*Tp^3+H8*Tp^4)</f>
        <v>136.54492212282278</v>
      </c>
      <c r="Q8" s="12">
        <f>Rg*(D8*Tp+E8/2*Tp^2+F8/3*Tp^3+G8/4*Tp^4+H8/5*Tp^5+I8)</f>
        <v>114613.21493036501</v>
      </c>
      <c r="R8">
        <f>Rg*(D8*LN(Tp)+E8*Tp+F8/2*Tp^2+G8/3*Tp^3+H8/4*Tp^4+J8)</f>
        <v>216.11616132824548</v>
      </c>
    </row>
    <row r="9" spans="1:18" x14ac:dyDescent="0.15">
      <c r="A9" t="s">
        <v>23</v>
      </c>
      <c r="B9" t="s">
        <v>27</v>
      </c>
      <c r="D9" s="3">
        <v>2.5</v>
      </c>
      <c r="E9" s="3">
        <v>0</v>
      </c>
      <c r="F9" s="3">
        <v>0</v>
      </c>
      <c r="G9" s="3">
        <v>0</v>
      </c>
      <c r="H9" s="3">
        <v>0</v>
      </c>
      <c r="I9" s="3">
        <v>25471.62</v>
      </c>
      <c r="J9" s="3">
        <v>-0.46011760000000002</v>
      </c>
      <c r="L9">
        <f>Rg*(D9+E9*Tr+F9*Tr^2+G9*Tr^3+H9*Tr^4)</f>
        <v>20.786180000000002</v>
      </c>
      <c r="M9" s="12">
        <f>Rg*(D9*Tr+E9/2*Tr^2+F9/3*Tr^3+G9/4*Tr^4+H9/5*Tr^5+I9)</f>
        <v>218018.92528463999</v>
      </c>
      <c r="N9">
        <f>Rg*(D9*LN(Tr)+E9*Tr+F9/2*Tr^2+G9/3*Tr^3+H9/4*Tr^4+J9)</f>
        <v>114.73421429714203</v>
      </c>
      <c r="P9" s="16">
        <f>Rg*(D9+E9*Tp+F9*Tp^2+G9*Tp^3+H9*Tp^4)</f>
        <v>20.786180000000002</v>
      </c>
      <c r="Q9" s="12">
        <f>Rg*(D9*Tp+E9/2*Tp^2+F9/3*Tp^3+G9/4*Tp^4+H9/5*Tp^5+I9)</f>
        <v>265160.59874402807</v>
      </c>
      <c r="R9">
        <f>Rg*(D9*LN(Tp)+E9*Tp+F9/2*Tp^2+G9/3*Tp^3+H9/4*Tp^4+J9)</f>
        <v>159.36368685476506</v>
      </c>
    </row>
    <row r="10" spans="1:18" x14ac:dyDescent="0.15">
      <c r="A10" t="s">
        <v>11</v>
      </c>
      <c r="B10" t="s">
        <v>27</v>
      </c>
      <c r="D10" s="3">
        <v>3.6372659999999999</v>
      </c>
      <c r="E10" s="3">
        <v>1.8509099999999999E-4</v>
      </c>
      <c r="F10" s="3">
        <v>-1.6761646000000001E-6</v>
      </c>
      <c r="G10" s="3">
        <v>2.387202E-9</v>
      </c>
      <c r="H10" s="3">
        <v>-8.4314419999999998E-13</v>
      </c>
      <c r="I10" s="3">
        <v>3606.7809999999999</v>
      </c>
      <c r="J10" s="3">
        <v>1.3588605</v>
      </c>
      <c r="L10">
        <f>Rg*(D10+E10*Tr+F10*Tr^2+G10*Tr^3+H10*Tr^4)</f>
        <v>29.928469700000495</v>
      </c>
      <c r="M10" s="12">
        <f>Rg*(D10*Tr+E10/2*Tr^2+F10/3*Tr^3+G10/4*Tr^4+H10/5*Tr^5+I10)</f>
        <v>39041.673594395361</v>
      </c>
      <c r="N10">
        <f>Rg*(D10*LN(Tr)+E10*Tr+F10/2*Tr^2+G10/3*Tr^3+H10/4*Tr^4+J10)</f>
        <v>183.7906711419684</v>
      </c>
      <c r="P10" s="16">
        <f>Rg*(D10+E10*Tp+F10*Tp^2+G10*Tp^3+H10*Tp^4)</f>
        <v>-26.441505512515139</v>
      </c>
      <c r="Q10" s="12">
        <f>Rg*(D10*Tp+E10/2*Tp^2+F10/3*Tp^3+G10/4*Tp^4+H10/5*Tp^5+I10)</f>
        <v>93269.161750381245</v>
      </c>
      <c r="R10">
        <f>Rg*(D10*LN(Tp)+E10*Tp+F10/2*Tp^2+G10/3*Tp^3+H10/4*Tp^4+J10)</f>
        <v>242.55002667205002</v>
      </c>
    </row>
    <row r="11" spans="1:18" x14ac:dyDescent="0.15">
      <c r="A11" t="s">
        <v>9</v>
      </c>
      <c r="B11" t="s">
        <v>27</v>
      </c>
      <c r="D11" s="3">
        <v>3.3868420000000001</v>
      </c>
      <c r="E11" s="3">
        <v>3.4749820000000002E-3</v>
      </c>
      <c r="F11" s="3">
        <v>-6.3546960000000002E-6</v>
      </c>
      <c r="G11" s="3">
        <v>6.9685809999999998E-9</v>
      </c>
      <c r="H11" s="3">
        <v>-2.5065880000000002E-12</v>
      </c>
      <c r="I11" s="3">
        <v>-30208.11</v>
      </c>
      <c r="J11" s="3">
        <v>2.5902319999999999</v>
      </c>
      <c r="L11">
        <f>Rg*(D11+E11*Tr+F11*Tr^2+G11*Tr^3+H11*Tr^4)</f>
        <v>33.467930554636943</v>
      </c>
      <c r="M11" s="12">
        <f>Rg*(D11*Tr+E11/2*Tr^2+F11/3*Tr^3+G11/4*Tr^4+H11/5*Tr^5+I11)</f>
        <v>-241784.69858755157</v>
      </c>
      <c r="N11">
        <f>Rg*(D11*LN(Tr)+E11*Tr+F11/2*Tr^2+G11/3*Tr^3+H11/4*Tr^4+J11)</f>
        <v>188.92323463259621</v>
      </c>
      <c r="P11" s="16">
        <f>Rg*(D11+E11*Tp+F11*Tp^2+G11*Tp^3+H11*Tp^4)</f>
        <v>-171.18218092773623</v>
      </c>
      <c r="Q11" s="12">
        <f>Rg*(D11*Tp+E11/2*Tp^2+F11/3*Tp^3+G11/4*Tp^4+H11/5*Tp^5+I11)</f>
        <v>-217392.82761797911</v>
      </c>
      <c r="R11">
        <f>Rg*(D11*LN(Tp)+E11*Tp+F11/2*Tp^2+G11/3*Tp^3+H11/4*Tp^4+J11)</f>
        <v>243.08304418280969</v>
      </c>
    </row>
    <row r="12" spans="1:18" x14ac:dyDescent="0.15">
      <c r="A12" t="s">
        <v>7</v>
      </c>
      <c r="B12" t="s">
        <v>27</v>
      </c>
      <c r="D12" s="3">
        <v>3.2986770000000001</v>
      </c>
      <c r="E12" s="3">
        <v>1.4082404E-3</v>
      </c>
      <c r="F12" s="3">
        <v>-3.9632219999999998E-6</v>
      </c>
      <c r="G12" s="3">
        <v>5.6415150000000002E-9</v>
      </c>
      <c r="H12" s="3">
        <v>-2.4448539999999999E-12</v>
      </c>
      <c r="I12" s="3">
        <v>-1020.8999</v>
      </c>
      <c r="J12" s="3">
        <v>3.9503720000000002</v>
      </c>
      <c r="L12">
        <f>Rg*(D12+E12*Tr+F12*Tr^2+G12*Tr^3+H12*Tr^4)</f>
        <v>29.075515086281829</v>
      </c>
      <c r="M12" s="12">
        <f>Rg*(D12*Tr+E12/2*Tr^2+F12/3*Tr^3+G12/4*Tr^4+H12/5*Tr^5+I12)</f>
        <v>55.215484240464939</v>
      </c>
      <c r="N12">
        <f>Rg*(D12*LN(Tr)+E12*Tr+F12/2*Tr^2+G12/3*Tr^3+H12/4*Tr^4+J12)</f>
        <v>191.69229707549655</v>
      </c>
      <c r="P12" s="16">
        <f>Rg*(D12+E12*Tp+F12*Tp^2+G12*Tp^3+H12*Tp^4)</f>
        <v>-249.44629085782753</v>
      </c>
      <c r="Q12" s="12">
        <f>Rg*(D12*Tp+E12/2*Tp^2+F12/3*Tp^3+G12/4*Tp^4+H12/5*Tp^5+I12)</f>
        <v>-29508.396244847172</v>
      </c>
      <c r="R12">
        <f>Rg*(D12*LN(Tp)+E12*Tp+F12/2*Tp^2+G12/3*Tp^3+H12/4*Tp^4+J12)</f>
        <v>213.36843215241512</v>
      </c>
    </row>
    <row r="13" spans="1:18" x14ac:dyDescent="0.15">
      <c r="A13" t="s">
        <v>24</v>
      </c>
      <c r="B13" t="s">
        <v>27</v>
      </c>
      <c r="D13" s="3">
        <v>2.5030709999999998</v>
      </c>
      <c r="E13" s="3">
        <v>-2.180018E-5</v>
      </c>
      <c r="F13" s="3">
        <v>5.4205290000000001E-8</v>
      </c>
      <c r="G13" s="3">
        <v>-5.6475600000000001E-11</v>
      </c>
      <c r="H13" s="3">
        <v>2.0999040000000001E-14</v>
      </c>
      <c r="I13" s="3">
        <v>56098.9</v>
      </c>
      <c r="J13" s="3">
        <v>4.1675659999999999</v>
      </c>
      <c r="L13">
        <f>Rg*(D13+E13*Tr+F13*Tr^2+G13*Tr^3+H13*Tr^4)</f>
        <v>20.786634578158651</v>
      </c>
      <c r="M13" s="12">
        <f>Rg*(D13*Tr+E13/2*Tr^2+F13/3*Tr^3+G13/4*Tr^4+H13/5*Tr^5+I13)</f>
        <v>472671.28101968043</v>
      </c>
      <c r="N13">
        <f>Rg*(D13*LN(Tr)+E13*Tr+F13/2*Tr^2+G13/3*Tr^3+H13/4*Tr^4+J13)</f>
        <v>153.31863028716842</v>
      </c>
      <c r="P13" s="16">
        <f>Rg*(D13+E13*Tp+F13*Tp^2+G13*Tp^3+H13*Tp^4)</f>
        <v>22.958992102943245</v>
      </c>
      <c r="Q13" s="12">
        <f>Rg*(D13*Tp+E13/2*Tp^2+F13/3*Tp^3+G13/4*Tp^4+H13/5*Tp^5+I13)</f>
        <v>520616.69936519238</v>
      </c>
      <c r="R13">
        <f>Rg*(D13*LN(Tp)+E13*Tp+F13/2*Tp^2+G13/3*Tp^3+H13/4*Tp^4+J13)</f>
        <v>198.30899199473674</v>
      </c>
    </row>
    <row r="14" spans="1:18" x14ac:dyDescent="0.15">
      <c r="A14" t="s">
        <v>14</v>
      </c>
      <c r="B14" t="s">
        <v>27</v>
      </c>
      <c r="D14" s="3">
        <v>3.376541</v>
      </c>
      <c r="E14" s="3">
        <v>1.2530633999999999E-3</v>
      </c>
      <c r="F14" s="3">
        <v>-3.3027499999999998E-6</v>
      </c>
      <c r="G14" s="3">
        <v>5.2178099999999998E-9</v>
      </c>
      <c r="H14" s="3">
        <v>-2.4462620000000001E-12</v>
      </c>
      <c r="I14" s="3">
        <v>9817.9609999999993</v>
      </c>
      <c r="J14" s="3">
        <v>5.8295899999999996</v>
      </c>
      <c r="L14">
        <f>Rg*(D14+E14*Tr+F14*Tr^2+G14*Tr^3+H14*Tr^4)</f>
        <v>29.734868847620405</v>
      </c>
      <c r="M14" s="12">
        <f>Rg*(D14*Tr+E14/2*Tr^2+F14/3*Tr^3+G14/4*Tr^4+H14/5*Tr^5+I14)</f>
        <v>90353.064451820333</v>
      </c>
      <c r="N14">
        <f>Rg*(D14*LN(Tr)+E14*Tr+F14/2*Tr^2+G14/3*Tr^3+H14/4*Tr^4+J14)</f>
        <v>210.83794247247721</v>
      </c>
      <c r="P14" s="16">
        <f>Rg*(D14+E14*Tp+F14*Tp^2+G14*Tp^3+H14*Tp^4)</f>
        <v>-276.06417350613538</v>
      </c>
      <c r="Q14" s="12">
        <f>Rg*(D14*Tp+E14/2*Tp^2+F14/3*Tp^3+G14/4*Tp^4+H14/5*Tp^5+I14)</f>
        <v>50457.220130810652</v>
      </c>
      <c r="R14">
        <f>Rg*(D14*LN(Tp)+E14*Tp+F14/2*Tp^2+G14/3*Tp^3+H14/4*Tp^4+J14)</f>
        <v>228.85636196163804</v>
      </c>
    </row>
    <row r="15" spans="1:18" x14ac:dyDescent="0.15">
      <c r="A15" t="s">
        <v>8</v>
      </c>
      <c r="B15" t="s">
        <v>27</v>
      </c>
      <c r="D15" s="3">
        <v>3.212936</v>
      </c>
      <c r="E15" s="3">
        <v>1.1274863999999999E-3</v>
      </c>
      <c r="F15" s="3">
        <v>-5.7561500000000004E-7</v>
      </c>
      <c r="G15" s="3">
        <v>1.3138773E-9</v>
      </c>
      <c r="H15" s="3">
        <v>-8.7685540000000003E-13</v>
      </c>
      <c r="I15" s="3">
        <v>-1005.249</v>
      </c>
      <c r="J15" s="3">
        <v>6.0347369999999998</v>
      </c>
      <c r="L15">
        <f>Rg*(D15+E15*Tr+F15*Tr^2+G15*Tr^3+H15*Tr^4)</f>
        <v>29.331368024984826</v>
      </c>
      <c r="M15" s="12">
        <f>Rg*(D15*Tr+E15/2*Tr^2+F15/3*Tr^3+G15/4*Tr^4+H15/5*Tr^5+I15)</f>
        <v>53.400551215068901</v>
      </c>
      <c r="N15">
        <f>Rg*(D15*LN(Tr)+E15*Tr+F15/2*Tr^2+G15/3*Tr^3+H15/4*Tr^4+J15)</f>
        <v>205.22625835740027</v>
      </c>
      <c r="P15" s="16">
        <f>Rg*(D15+E15*Tp+F15*Tp^2+G15*Tp^3+H15*Tp^4)</f>
        <v>-112.81422322592128</v>
      </c>
      <c r="Q15" s="12">
        <f>Rg*(D15*Tp+E15/2*Tp^2+F15/3*Tp^3+G15/4*Tp^4+H15/5*Tp^5+I15)</f>
        <v>20072.78106121764</v>
      </c>
      <c r="R15">
        <f>Rg*(D15*LN(Tp)+E15*Tp+F15/2*Tp^2+G15/3*Tp^3+H15/4*Tp^4+J15)</f>
        <v>250.60071611765215</v>
      </c>
    </row>
    <row r="16" spans="1:18" x14ac:dyDescent="0.15">
      <c r="A16" t="s">
        <v>12</v>
      </c>
      <c r="B16" t="s">
        <v>27</v>
      </c>
      <c r="D16" s="3">
        <v>2.946428</v>
      </c>
      <c r="E16" s="3">
        <v>-1.6381665000000001E-3</v>
      </c>
      <c r="F16" s="3">
        <v>2.421031E-6</v>
      </c>
      <c r="G16" s="3">
        <v>-1.6028431E-9</v>
      </c>
      <c r="H16" s="3">
        <v>3.890696E-13</v>
      </c>
      <c r="I16" s="3">
        <v>29147.64</v>
      </c>
      <c r="J16" s="3">
        <v>2.9639950000000002</v>
      </c>
      <c r="L16">
        <f>Rg*(D16+E16*Tr+F16*Tr^2+G16*Tr^3+H16*Tr^4)</f>
        <v>21.88988907595375</v>
      </c>
      <c r="M16" s="12">
        <f>Rg*(D16*Tr+E16/2*Tr^2+F16/3*Tr^3+G16/4*Tr^4+H16/5*Tr^5+I16)</f>
        <v>249239.46430815797</v>
      </c>
      <c r="N16">
        <f>Rg*(D16*LN(Tr)+E16*Tr+F16/2*Tr^2+G16/3*Tr^3+H16/4*Tr^4+J16)</f>
        <v>161.08157162265437</v>
      </c>
      <c r="P16" s="16">
        <f>Rg*(D16+E16*Tp+F16*Tp^2+G16*Tp^3+H16*Tp^4)</f>
        <v>37.258629261123794</v>
      </c>
      <c r="Q16" s="12">
        <f>Rg*(D16*Tp+E16/2*Tp^2+F16/3*Tp^3+G16/4*Tp^4+H16/5*Tp^5+I16)</f>
        <v>301338.5287657851</v>
      </c>
      <c r="R16">
        <f>Rg*(D16*LN(Tp)+E16*Tp+F16/2*Tp^2+G16/3*Tp^3+H16/4*Tp^4+J16)</f>
        <v>208.31115097030928</v>
      </c>
    </row>
    <row r="17" spans="1:18" x14ac:dyDescent="0.15">
      <c r="A17" t="s">
        <v>6</v>
      </c>
      <c r="B17" t="s">
        <v>2</v>
      </c>
      <c r="D17" s="3">
        <v>0.77874149999999998</v>
      </c>
      <c r="E17" s="3">
        <v>1.7476680000000001E-2</v>
      </c>
      <c r="F17" s="3">
        <v>-2.7834090000000001E-5</v>
      </c>
      <c r="G17" s="3">
        <v>3.0497079999999997E-8</v>
      </c>
      <c r="H17" s="3">
        <v>-1.2239307E-11</v>
      </c>
      <c r="I17" s="3">
        <v>-9825.2289999999994</v>
      </c>
      <c r="J17" s="3">
        <v>13.722194999999999</v>
      </c>
      <c r="L17">
        <f>Rg*(D17+E17*Tr+F17*Tr^2+G17*Tr^3+H17*Tr^4)</f>
        <v>35.261344614017993</v>
      </c>
      <c r="M17" s="12">
        <f>Rg*(D17*Tr+E17/2*Tr^2+F17/3*Tr^3+G17/4*Tr^4+H17/5*Tr^5+I17)</f>
        <v>-74829.038046456189</v>
      </c>
      <c r="N17">
        <f>Rg*(D17*LN(Tr)+E17*Tr+F17/2*Tr^2+G17/3*Tr^3+H17/4*Tr^4+J17)</f>
        <v>186.27847991876322</v>
      </c>
      <c r="P17" s="16">
        <f>Rg*(D17+E17*Tp+F17*Tp^2+G17*Tp^3+H17*Tp^4)</f>
        <v>-1277.7787424322651</v>
      </c>
      <c r="Q17" s="12">
        <f>Rg*(D17*Tp+E17/2*Tp^2+F17/3*Tp^3+G17/4*Tp^4+H17/5*Tp^5+I17)</f>
        <v>-408382.78917531588</v>
      </c>
      <c r="R17">
        <f>Rg*(D17*LN(Tp)+E17*Tp+F17/2*Tp^2+G17/3*Tp^3+H17/4*Tp^4+J17)</f>
        <v>100.01788761494348</v>
      </c>
    </row>
    <row r="18" spans="1:18" x14ac:dyDescent="0.15">
      <c r="A18" t="s">
        <v>1</v>
      </c>
      <c r="B18" t="s">
        <v>2</v>
      </c>
      <c r="D18" s="1">
        <v>-0.86148800000000003</v>
      </c>
      <c r="E18" s="1">
        <v>2.796162E-2</v>
      </c>
      <c r="F18" s="1">
        <v>-3.388677E-5</v>
      </c>
      <c r="G18" s="1">
        <v>2.7851519999999999E-8</v>
      </c>
      <c r="H18" s="1">
        <v>-9.7378790000000003E-12</v>
      </c>
      <c r="I18" s="1">
        <v>5573.0460000000003</v>
      </c>
      <c r="J18" s="1">
        <v>24.211480000000002</v>
      </c>
      <c r="L18">
        <f>Rg*(D18+E18*Tr+F18*Tr^2+G18*Tr^3+H18*Tr^4)</f>
        <v>42.822049420689702</v>
      </c>
      <c r="M18" s="12">
        <f>Rg*(D18*Tr+E18/2*Tr^2+F18/3*Tr^3+G18/4*Tr^4+H18/5*Tr^5+I18)</f>
        <v>52543.790444645398</v>
      </c>
      <c r="N18">
        <f>Rg*(D18*LN(Tr)+E18*Tr+F18/2*Tr^2+G18/3*Tr^3+H18/4*Tr^4+J18)</f>
        <v>219.43775391729108</v>
      </c>
      <c r="P18" s="16">
        <f>Rg*(D18+E18*Tp+F18*Tp^2+G18*Tp^3+H18*Tp^4)</f>
        <v>-867.49487930136831</v>
      </c>
      <c r="Q18" s="12">
        <f>Rg*(D18*Tp+E18/2*Tp^2+F18/3*Tp^3+G18/4*Tp^4+H18/5*Tp^5+I18)</f>
        <v>-86643.845102336039</v>
      </c>
      <c r="R18">
        <f>Rg*(D18*LN(Tp)+E18*Tp+F18/2*Tp^2+G18/3*Tp^3+H18/4*Tp^4+J18)</f>
        <v>240.03791250841442</v>
      </c>
    </row>
    <row r="19" spans="1:18" x14ac:dyDescent="0.15">
      <c r="M19" s="12"/>
      <c r="P19" s="16"/>
      <c r="Q19" s="12"/>
    </row>
    <row r="20" spans="1:18" x14ac:dyDescent="0.15">
      <c r="A20" t="s">
        <v>22</v>
      </c>
      <c r="B20" t="s">
        <v>26</v>
      </c>
      <c r="D20" s="3">
        <v>3.0250780000000002</v>
      </c>
      <c r="E20" s="3">
        <v>1.4426885000000001E-3</v>
      </c>
      <c r="F20" s="3">
        <v>-5.6308269999999998E-7</v>
      </c>
      <c r="G20" s="3">
        <v>1.0185813E-10</v>
      </c>
      <c r="H20" s="3">
        <v>-6.9109509999999998E-15</v>
      </c>
      <c r="I20" s="3">
        <v>-14268.35</v>
      </c>
      <c r="J20" s="3">
        <v>6.1082169999999998</v>
      </c>
      <c r="L20">
        <f>Rg*(D20+E20*Tr+F20*Tr^2+G20*Tr^3+H20*Tr^4)</f>
        <v>28.351528863379134</v>
      </c>
      <c r="M20" s="12">
        <f>Rg*(D20*Tr+E20/2*Tr^2+F20/3*Tr^3+G20/4*Tr^4+H20/5*Tr^5+I20)</f>
        <v>-110588.88354987958</v>
      </c>
      <c r="N20">
        <f>Rg*(D20*LN(Tr)+E20*Tr+F20/2*Tr^2+G20/3*Tr^3+H20/4*Tr^4+J20)</f>
        <v>197.64310137632148</v>
      </c>
      <c r="P20" s="16">
        <f>Rg*(D20+E20*Tp+F20*Tp^2+G20*Tp^3+H20*Tp^4)</f>
        <v>36.924511481094996</v>
      </c>
      <c r="Q20" s="12">
        <f>Rg*(D20*Tp+E20/2*Tp^2+F20/3*Tp^3+G20/4*Tp^4+H20/5*Tp^5+I20)</f>
        <v>-32998.359963841394</v>
      </c>
      <c r="R20">
        <f>Rg*(D20*LN(Tp)+E20*Tp+F20/2*Tp^2+G20/3*Tp^3+H20/4*Tp^4+J20)</f>
        <v>267.77297818479008</v>
      </c>
    </row>
    <row r="21" spans="1:18" x14ac:dyDescent="0.15">
      <c r="A21" t="s">
        <v>10</v>
      </c>
      <c r="B21" t="s">
        <v>26</v>
      </c>
      <c r="D21" s="3">
        <v>4.4536230000000003</v>
      </c>
      <c r="E21" s="3">
        <v>3.140168E-3</v>
      </c>
      <c r="F21" s="3">
        <v>-1.2784105000000001E-6</v>
      </c>
      <c r="G21" s="3">
        <v>2.393996E-10</v>
      </c>
      <c r="H21" s="3">
        <v>-1.6690332999999999E-14</v>
      </c>
      <c r="I21" s="3">
        <v>-48966.96</v>
      </c>
      <c r="J21" s="3">
        <v>-0.95539589999999996</v>
      </c>
      <c r="L21">
        <f>Rg*(D21+E21*Tr+F21*Tr^2+G21*Tr^3+H21*Tr^4)</f>
        <v>43.958156604572231</v>
      </c>
      <c r="M21" s="12">
        <f>Rg*(D21*Tr+E21/2*Tr^2+F21/3*Tr^3+G21/4*Tr^4+H21/5*Tr^5+I21)</f>
        <v>-394942.36346753681</v>
      </c>
      <c r="N21">
        <f>Rg*(D21*LN(Tr)+E21*Tr+F21/2*Tr^2+G21/3*Tr^3+H21/4*Tr^4+J21)</f>
        <v>210.63670216743057</v>
      </c>
      <c r="P21" s="16">
        <f>Rg*(D21+E21*Tp+F21*Tp^2+G21*Tp^3+H21*Tp^4)</f>
        <v>61.654385664916795</v>
      </c>
      <c r="Q21" s="12">
        <f>Rg*(D21*Tp+E21/2*Tp^2+F21/3*Tp^3+G21/4*Tp^4+H21/5*Tp^5+I21)</f>
        <v>-267418.69122482941</v>
      </c>
      <c r="R21">
        <f>Rg*(D21*LN(Tp)+E21*Tp+F21/2*Tp^2+G21/3*Tp^3+H21/4*Tp^4+J21)</f>
        <v>324.49609327373037</v>
      </c>
    </row>
    <row r="22" spans="1:18" x14ac:dyDescent="0.15">
      <c r="A22" t="s">
        <v>13</v>
      </c>
      <c r="B22" t="s">
        <v>26</v>
      </c>
      <c r="D22" s="3">
        <v>2.9914230000000002</v>
      </c>
      <c r="E22" s="3">
        <v>7.0006440000000005E-4</v>
      </c>
      <c r="F22" s="3">
        <v>-5.6338280000000001E-8</v>
      </c>
      <c r="G22" s="3">
        <v>-9.2315779999999998E-12</v>
      </c>
      <c r="H22" s="3">
        <v>1.5827519E-15</v>
      </c>
      <c r="I22" s="3">
        <v>-835.03399999999999</v>
      </c>
      <c r="J22" s="3">
        <v>-1.3551101000000001</v>
      </c>
      <c r="L22">
        <f>Rg*(D22+E22*Tr+F22*Tr^2+G22*Tr^3+H22*Tr^4)</f>
        <v>26.574178644744077</v>
      </c>
      <c r="M22" s="12">
        <f>Rg*(D22*Tr+E22/2*Tr^2+F22/3*Tr^3+G22/4*Tr^4+H22/5*Tr^5+I22)</f>
        <v>776.32914127507843</v>
      </c>
      <c r="N22">
        <f>Rg*(D22*LN(Tr)+E22*Tr+F22/2*Tr^2+G22/3*Tr^3+H22/4*Tr^4+J22)</f>
        <v>132.32249549035257</v>
      </c>
      <c r="P22" s="16">
        <f>Rg*(D22+E22*Tp+F22*Tp^2+G22*Tp^3+H22*Tp^4)</f>
        <v>36.002761103907616</v>
      </c>
      <c r="Q22" s="12">
        <f>Rg*(D22*Tp+E22/2*Tp^2+F22/3*Tp^3+G22/4*Tp^4+H22/5*Tp^5+I22)</f>
        <v>72934.02966117012</v>
      </c>
      <c r="R22">
        <f>Rg*(D22*LN(Tp)+E22*Tp+F22/2*Tp^2+G22/3*Tp^3+H22/4*Tp^4+J22)</f>
        <v>197.11272631508479</v>
      </c>
    </row>
    <row r="23" spans="1:18" x14ac:dyDescent="0.15">
      <c r="A23" t="s">
        <v>23</v>
      </c>
      <c r="B23" t="s">
        <v>26</v>
      </c>
      <c r="D23" s="3">
        <v>2.5</v>
      </c>
      <c r="E23" s="3">
        <v>0</v>
      </c>
      <c r="F23" s="3">
        <v>0</v>
      </c>
      <c r="G23" s="3">
        <v>0</v>
      </c>
      <c r="H23" s="3">
        <v>0</v>
      </c>
      <c r="I23" s="3">
        <v>25471.62</v>
      </c>
      <c r="J23" s="3">
        <v>-0.46011760000000002</v>
      </c>
      <c r="L23">
        <f>Rg*(D23+E23*Tr+F23*Tr^2+G23*Tr^3+H23*Tr^4)</f>
        <v>20.786180000000002</v>
      </c>
      <c r="M23" s="12">
        <f>Rg*(D23*Tr+E23/2*Tr^2+F23/3*Tr^3+G23/4*Tr^4+H23/5*Tr^5+I23)</f>
        <v>218018.92528463999</v>
      </c>
      <c r="N23">
        <f>Rg*(D23*LN(Tr)+E23*Tr+F23/2*Tr^2+G23/3*Tr^3+H23/4*Tr^4+J23)</f>
        <v>114.73421429714203</v>
      </c>
      <c r="P23" s="16">
        <f>Rg*(D23+E23*Tp+F23*Tp^2+G23*Tp^3+H23*Tp^4)</f>
        <v>20.786180000000002</v>
      </c>
      <c r="Q23" s="12">
        <f>Rg*(D23*Tp+E23/2*Tp^2+F23/3*Tp^3+G23/4*Tp^4+H23/5*Tp^5+I23)</f>
        <v>265160.59874402807</v>
      </c>
      <c r="R23">
        <f>Rg*(D23*LN(Tp)+E23*Tp+F23/2*Tp^2+G23/3*Tp^3+H23/4*Tp^4+J23)</f>
        <v>159.36368685476506</v>
      </c>
    </row>
    <row r="24" spans="1:18" x14ac:dyDescent="0.15">
      <c r="A24" t="s">
        <v>11</v>
      </c>
      <c r="B24" t="s">
        <v>26</v>
      </c>
      <c r="D24" s="3">
        <v>2.88273</v>
      </c>
      <c r="E24" s="3">
        <v>1.0139743000000001E-3</v>
      </c>
      <c r="F24" s="3">
        <v>-2.2768769999999999E-7</v>
      </c>
      <c r="G24" s="3">
        <v>2.1746830000000001E-11</v>
      </c>
      <c r="H24" s="3">
        <v>-5.1263050000000002E-16</v>
      </c>
      <c r="I24" s="3">
        <v>3886.8879999999999</v>
      </c>
      <c r="J24" s="3">
        <v>5.5957119999999998</v>
      </c>
      <c r="L24">
        <f>Rg*(D24+E24*Tr+F24*Tr^2+G24*Tr^3+H24*Tr^4)</f>
        <v>26.332044313611025</v>
      </c>
      <c r="M24" s="12">
        <f>Rg*(D24*Tr+E24/2*Tr^2+F24/3*Tr^3+G24/4*Tr^4+H24/5*Tr^5+I24)</f>
        <v>39870.640694018621</v>
      </c>
      <c r="N24">
        <f>Rg*(D24*LN(Tr)+E24*Tr+F24/2*Tr^2+G24/3*Tr^3+H24/4*Tr^4+J24)</f>
        <v>185.68143170884915</v>
      </c>
      <c r="P24" s="16">
        <f>Rg*(D24+E24*Tp+F24*Tp^2+G24*Tp^3+H24*Tp^4)</f>
        <v>36.010592533606001</v>
      </c>
      <c r="Q24" s="12">
        <f>Rg*(D24*Tp+E24/2*Tp^2+F24/3*Tp^3+G24/4*Tp^4+H24/5*Tp^5+I24)</f>
        <v>112848.42668269534</v>
      </c>
      <c r="R24">
        <f>Rg*(D24*LN(Tp)+E24*Tp+F24/2*Tp^2+G24/3*Tp^3+H24/4*Tp^4+J24)</f>
        <v>251.07951720598223</v>
      </c>
    </row>
    <row r="25" spans="1:18" x14ac:dyDescent="0.15">
      <c r="A25" t="s">
        <v>9</v>
      </c>
      <c r="B25" t="s">
        <v>26</v>
      </c>
      <c r="D25" s="3">
        <v>2.672145</v>
      </c>
      <c r="E25" s="3">
        <v>3.0562929999999999E-3</v>
      </c>
      <c r="F25" s="3">
        <v>-8.7302600000000002E-7</v>
      </c>
      <c r="G25" s="3">
        <v>1.2009964E-10</v>
      </c>
      <c r="H25" s="3">
        <v>-6.3916179999999999E-15</v>
      </c>
      <c r="I25" s="3">
        <v>-29899.21</v>
      </c>
      <c r="J25" s="3">
        <v>6.8628169999999997</v>
      </c>
      <c r="L25">
        <f>Rg*(D25+E25*Tr+F25*Tr^2+G25*Tr^3+H25*Tr^4)</f>
        <v>29.214156833037997</v>
      </c>
      <c r="M25" s="12">
        <f>Rg*(D25*Tr+E25/2*Tr^2+F25/3*Tr^3+G25/4*Tr^4+H25/5*Tr^5+I25)</f>
        <v>-240850.71860187323</v>
      </c>
      <c r="N25">
        <f>Rg*(D25*LN(Tr)+E25*Tr+F25/2*Tr^2+G25/3*Tr^3+H25/4*Tr^4+J25)</f>
        <v>191.09001756547281</v>
      </c>
      <c r="P25" s="16">
        <f>Rg*(D25+E25*Tp+F25*Tp^2+G25*Tp^3+H25*Tp^4)</f>
        <v>54.20465502038904</v>
      </c>
      <c r="Q25" s="12">
        <f>Rg*(D25*Tp+E25/2*Tp^2+F25/3*Tp^3+G25/4*Tp^4+H25/5*Tp^5+I25)</f>
        <v>-139061.7200318221</v>
      </c>
      <c r="R25">
        <f>Rg*(D25*LN(Tp)+E25*Tp+F25/2*Tp^2+G25/3*Tp^3+H25/4*Tp^4+J25)</f>
        <v>277.86746887996441</v>
      </c>
    </row>
    <row r="26" spans="1:18" x14ac:dyDescent="0.15">
      <c r="A26" t="s">
        <v>7</v>
      </c>
      <c r="B26" t="s">
        <v>26</v>
      </c>
      <c r="D26" s="3">
        <v>2.9266399999999999</v>
      </c>
      <c r="E26" s="3">
        <v>1.4879768000000001E-3</v>
      </c>
      <c r="F26" s="3">
        <v>-5.6847600000000001E-7</v>
      </c>
      <c r="G26" s="3">
        <v>1.0097038E-10</v>
      </c>
      <c r="H26" s="3">
        <v>-6.7533509999999998E-15</v>
      </c>
      <c r="I26" s="3">
        <v>-922.79769999999996</v>
      </c>
      <c r="J26" s="3">
        <v>5.9805279999999996</v>
      </c>
      <c r="L26">
        <f>Rg*(D26+E26*Tr+F26*Tr^2+G26*Tr^3+H26*Tr^4)</f>
        <v>27.641808861825421</v>
      </c>
      <c r="M26" s="12">
        <f>Rg*(D26*Tr+E26/2*Tr^2+F26/3*Tr^3+G26/4*Tr^4+H26/5*Tr^5+I26)</f>
        <v>143.32615617216814</v>
      </c>
      <c r="N26">
        <f>Rg*(D26*LN(Tr)+E26*Tr+F26/2*Tr^2+G26/3*Tr^3+H26/4*Tr^4+J26)</f>
        <v>192.02399979065956</v>
      </c>
      <c r="P26" s="16">
        <f>Rg*(D26+E26*Tp+F26*Tp^2+G26*Tp^3+H26*Tp^4)</f>
        <v>36.709288815245706</v>
      </c>
      <c r="Q26" s="12">
        <f>Rg*(D26*Tp+E26/2*Tp^2+F26/3*Tp^3+G26/4*Tp^4+H26/5*Tp^5+I26)</f>
        <v>76798.549868198766</v>
      </c>
      <c r="R26">
        <f>Rg*(D26*LN(Tp)+E26*Tp+F26/2*Tp^2+G26/3*Tp^3+H26/4*Tp^4+J26)</f>
        <v>261.07738016550286</v>
      </c>
    </row>
    <row r="27" spans="1:18" x14ac:dyDescent="0.15">
      <c r="A27" t="s">
        <v>24</v>
      </c>
      <c r="B27" t="s">
        <v>26</v>
      </c>
      <c r="D27" s="3">
        <v>2.4502679999999999</v>
      </c>
      <c r="E27" s="3">
        <v>1.0661458000000001E-4</v>
      </c>
      <c r="F27" s="3">
        <v>-7.4653370000000006E-8</v>
      </c>
      <c r="G27" s="3">
        <v>1.879652E-11</v>
      </c>
      <c r="H27" s="3">
        <v>-1.0259839E-15</v>
      </c>
      <c r="I27" s="3">
        <v>56116.04</v>
      </c>
      <c r="J27" s="3">
        <v>4.4487579999999998</v>
      </c>
      <c r="L27">
        <f>Rg*(D27+E27*Tr+F27*Tr^2+G27*Tr^3+H27*Tr^4)</f>
        <v>20.586905106237868</v>
      </c>
      <c r="M27" s="12">
        <f>Rg*(D27*Tr+E27/2*Tr^2+F27/3*Tr^3+G27/4*Tr^4+H27/5*Tr^5+I27)</f>
        <v>472721.66470907372</v>
      </c>
      <c r="N27">
        <f>Rg*(D27*LN(Tr)+E27*Tr+F27/2*Tr^2+G27/3*Tr^3+H27/4*Tr^4+J27)</f>
        <v>153.42982646174468</v>
      </c>
      <c r="P27" s="16">
        <f>Rg*(D27+E27*Tp+F27*Tp^2+G27*Tp^3+H27*Tp^4)</f>
        <v>20.83142333125431</v>
      </c>
      <c r="Q27" s="12">
        <f>Rg*(D27*Tp+E27/2*Tp^2+F27/3*Tp^3+G27/4*Tp^4+H27/5*Tp^5+I27)</f>
        <v>519818.53924423229</v>
      </c>
      <c r="R27">
        <f>Rg*(D27*LN(Tp)+E27*Tp+F27/2*Tp^2+G27/3*Tp^3+H27/4*Tp^4+J27)</f>
        <v>197.95129858315181</v>
      </c>
    </row>
    <row r="28" spans="1:18" x14ac:dyDescent="0.15">
      <c r="A28" t="s">
        <v>14</v>
      </c>
      <c r="B28" t="s">
        <v>26</v>
      </c>
      <c r="D28" s="3">
        <v>3.2454350000000001</v>
      </c>
      <c r="E28" s="3">
        <v>1.2691383000000001E-3</v>
      </c>
      <c r="F28" s="3">
        <v>-5.0158900000000001E-7</v>
      </c>
      <c r="G28" s="3">
        <v>9.1692830000000001E-11</v>
      </c>
      <c r="H28" s="3">
        <v>-6.2754189999999999E-15</v>
      </c>
      <c r="I28" s="3">
        <v>9800.84</v>
      </c>
      <c r="J28" s="3">
        <v>6.4172929999999999</v>
      </c>
      <c r="L28">
        <f>Rg*(D28+E28*Tr+F28*Tr^2+G28*Tr^3+H28*Tr^4)</f>
        <v>29.794564160104663</v>
      </c>
      <c r="M28" s="12">
        <f>Rg*(D28*Tr+E28/2*Tr^2+F28/3*Tr^3+G28/4*Tr^4+H28/5*Tr^5+I28)</f>
        <v>90022.867382937751</v>
      </c>
      <c r="N28">
        <f>Rg*(D28*LN(Tr)+E28*Tr+F28/2*Tr^2+G28/3*Tr^3+H28/4*Tr^4+J28)</f>
        <v>210.25246668914318</v>
      </c>
      <c r="P28" s="16">
        <f>Rg*(D28+E28*Tp+F28*Tp^2+G28*Tp^3+H28*Tp^4)</f>
        <v>37.221324494383296</v>
      </c>
      <c r="Q28" s="12">
        <f>Rg*(D28*Tp+E28/2*Tp^2+F28/3*Tp^3+G28/4*Tp^4+H28/5*Tp^5+I28)</f>
        <v>169156.57310962433</v>
      </c>
      <c r="R28">
        <f>Rg*(D28*LN(Tp)+E28*Tp+F28/2*Tp^2+G28/3*Tp^3+H28/4*Tp^4+J28)</f>
        <v>282.28743223953256</v>
      </c>
    </row>
    <row r="29" spans="1:18" x14ac:dyDescent="0.15">
      <c r="A29" t="s">
        <v>8</v>
      </c>
      <c r="B29" t="s">
        <v>26</v>
      </c>
      <c r="D29" s="3">
        <v>3.697578</v>
      </c>
      <c r="E29" s="3">
        <v>6.135197E-4</v>
      </c>
      <c r="F29" s="3">
        <v>-1.258842E-7</v>
      </c>
      <c r="G29" s="3">
        <v>1.775281E-11</v>
      </c>
      <c r="H29" s="3">
        <v>-1.1364354E-15</v>
      </c>
      <c r="I29" s="3">
        <v>-1233.9301</v>
      </c>
      <c r="J29" s="3">
        <v>3.189165</v>
      </c>
      <c r="L29">
        <f>Rg*(D29+E29*Tr+F29*Tr^2+G29*Tr^3+H29*Tr^4)</f>
        <v>32.183445805649164</v>
      </c>
      <c r="M29" s="12">
        <f>Rg*(D29*Tr+E29/2*Tr^2+F29/3*Tr^3+G29/4*Tr^4+H29/5*Tr^5+I29)</f>
        <v>-816.03112267999109</v>
      </c>
      <c r="N29">
        <f>Rg*(D29*LN(Tr)+E29*Tr+F29/2*Tr^2+G29/3*Tr^3+H29/4*Tr^4+J29)</f>
        <v>203.35447642240482</v>
      </c>
      <c r="P29" s="16">
        <f>Rg*(D29+E29*Tp+F29*Tp^2+G29*Tp^3+H29*Tp^4)</f>
        <v>39.029318882875792</v>
      </c>
      <c r="Q29" s="12">
        <f>Rg*(D29*Tp+E29/2*Tp^2+F29/3*Tp^3+G29/4*Tp^4+H29/5*Tp^5+I29)</f>
        <v>80992.249541111654</v>
      </c>
      <c r="R29">
        <f>Rg*(D29*LN(Tp)+E29*Tp+F29/2*Tp^2+G29/3*Tp^3+H29/4*Tp^4+J29)</f>
        <v>278.25704607562921</v>
      </c>
    </row>
    <row r="30" spans="1:18" x14ac:dyDescent="0.15">
      <c r="A30" t="s">
        <v>12</v>
      </c>
      <c r="B30" t="s">
        <v>26</v>
      </c>
      <c r="D30" s="3">
        <v>2.5420590000000001</v>
      </c>
      <c r="E30" s="3">
        <v>-2.7550610000000001E-5</v>
      </c>
      <c r="F30" s="3">
        <v>-3.1028029999999998E-9</v>
      </c>
      <c r="G30" s="3">
        <v>4.5510670000000002E-12</v>
      </c>
      <c r="H30" s="3">
        <v>-4.3680509999999999E-16</v>
      </c>
      <c r="I30" s="3">
        <v>29230.799999999999</v>
      </c>
      <c r="J30" s="3">
        <v>4.9203080000000003</v>
      </c>
      <c r="L30">
        <f>Rg*(D30+E30*Tr+F30*Tr^2+G30*Tr^3+H30*Tr^4)</f>
        <v>21.065828164846035</v>
      </c>
      <c r="M30" s="12">
        <f>Rg*(D30*Tr+E30/2*Tr^2+F30/3*Tr^3+G30/4*Tr^4+H30/5*Tr^5+I30)</f>
        <v>249368.96623291678</v>
      </c>
      <c r="N30">
        <f>Rg*(D30*LN(Tr)+E30*Tr+F30/2*Tr^2+G30/3*Tr^3+H30/4*Tr^4+J30)</f>
        <v>161.3946674282617</v>
      </c>
      <c r="P30" s="16">
        <f>Rg*(D30+E30*Tp+F30*Tp^2+G30*Tp^3+H30*Tp^4)</f>
        <v>20.860362839046434</v>
      </c>
      <c r="Q30" s="12">
        <f>Rg*(D30*Tp+E30/2*Tp^2+F30/3*Tp^3+G30/4*Tp^4+H30/5*Tp^5+I30)</f>
        <v>296743.55785624147</v>
      </c>
      <c r="R30">
        <f>Rg*(D30*LN(Tp)+E30*Tp+F30/2*Tp^2+G30/3*Tp^3+H30/4*Tp^4+J30)</f>
        <v>206.34532984443331</v>
      </c>
    </row>
    <row r="31" spans="1:18" x14ac:dyDescent="0.15">
      <c r="A31" t="s">
        <v>4</v>
      </c>
      <c r="B31" t="s">
        <v>5</v>
      </c>
      <c r="D31" s="3">
        <v>1.683478</v>
      </c>
      <c r="E31" s="3">
        <v>1.0237236E-2</v>
      </c>
      <c r="F31" s="3">
        <v>-3.8751280000000003E-6</v>
      </c>
      <c r="G31" s="3">
        <v>6.7855850000000002E-10</v>
      </c>
      <c r="H31" s="3">
        <v>-4.5034230000000001E-14</v>
      </c>
      <c r="I31" s="3">
        <v>-10080.787</v>
      </c>
      <c r="J31" s="3">
        <v>9.6233950000000004</v>
      </c>
      <c r="L31">
        <f>Rg*(D31+E31*Tr+F31*Tr^2+G31*Tr^3+H31*Tr^4)</f>
        <v>36.781923596889236</v>
      </c>
      <c r="M31" s="12">
        <f>Rg*(D31*Tr+E31/2*Tr^2+F31/3*Tr^3+G31/4*Tr^4+H31/5*Tr^5+I31)</f>
        <v>-76065.711505210231</v>
      </c>
      <c r="N31">
        <f>Rg*(D31*LN(Tr)+E31*Tr+F31/2*Tr^2+G31/3*Tr^3+H31/4*Tr^4+J31)</f>
        <v>183.98590554211833</v>
      </c>
      <c r="P31" s="16">
        <f>Rg*(D31+E31*Tp+F31*Tp^2+G31*Tp^3+H31*Tp^4)</f>
        <v>99.362335725824011</v>
      </c>
      <c r="Q31" s="12">
        <f>Rg*(D31*Tp+E31/2*Tp^2+F31/3*Tp^3+G31/4*Tp^4+H31/5*Tp^5+I31)</f>
        <v>103876.40027269741</v>
      </c>
      <c r="R31">
        <f>Rg*(D31*LN(Tp)+E31*Tp+F31/2*Tp^2+G31/3*Tp^3+H31/4*Tp^4+J31)</f>
        <v>330.02157275451725</v>
      </c>
    </row>
    <row r="32" spans="1:18" x14ac:dyDescent="0.15">
      <c r="A32" t="s">
        <v>0</v>
      </c>
      <c r="B32" t="s">
        <v>3</v>
      </c>
      <c r="D32" s="1">
        <v>3.5284179999999998</v>
      </c>
      <c r="E32" s="1">
        <v>1.1485185E-2</v>
      </c>
      <c r="F32" s="1">
        <v>-4.4183849999999997E-6</v>
      </c>
      <c r="G32" s="1">
        <v>7.8446E-10</v>
      </c>
      <c r="H32" s="1">
        <v>-5.266848E-14</v>
      </c>
      <c r="I32" s="1">
        <v>4428.2879999999996</v>
      </c>
      <c r="J32" s="1">
        <v>2.2303890000000002</v>
      </c>
      <c r="L32">
        <f>Rg*(D32+E32*Tr+F32*Tr^2+G32*Tr^3+H32*Tr^4)</f>
        <v>54.851175874557278</v>
      </c>
      <c r="M32" s="12">
        <f>Rg*(D32*Tr+E32/2*Tr^2+F32/3*Tr^3+G32/4*Tr^4+H32/5*Tr^5+I32)</f>
        <v>49599.518723719899</v>
      </c>
      <c r="N32">
        <f>Rg*(D32*LN(Tr)+E32*Tr+F32/2*Tr^2+G32/3*Tr^3+H32/4*Tr^4+J32)</f>
        <v>212.9286343561175</v>
      </c>
      <c r="O32" s="1"/>
      <c r="P32" s="16">
        <f>Rg*(D32+E32*Tp+F32*Tp^2+G32*Tp^3+H32*Tp^4)</f>
        <v>123.71151569991771</v>
      </c>
      <c r="Q32" s="12">
        <f>Rg*(D32*Tp+E32/2*Tp^2+F32/3*Tp^3+G32/4*Tp^4+H32/5*Tp^5+I32)</f>
        <v>280773.02289271116</v>
      </c>
      <c r="R32">
        <f>Rg*(D32*LN(Tp)+E32*Tp+F32/2*Tp^2+G32/3*Tp^3+H32/4*Tp^4+J32)</f>
        <v>405.01464286714412</v>
      </c>
    </row>
    <row r="33" spans="2:18" x14ac:dyDescent="0.15">
      <c r="O33" s="1"/>
      <c r="P33" s="1"/>
      <c r="R33" s="1"/>
    </row>
    <row r="34" spans="2:18" x14ac:dyDescent="0.15">
      <c r="B34" s="4"/>
      <c r="C34" s="4"/>
      <c r="D34" s="5"/>
      <c r="E34" s="5"/>
      <c r="F34" s="19" t="s">
        <v>34</v>
      </c>
      <c r="G34" s="19"/>
      <c r="H34" s="27"/>
      <c r="I34" s="27"/>
      <c r="K34" s="1"/>
      <c r="L34" s="19" t="s">
        <v>35</v>
      </c>
      <c r="M34" s="20" t="s">
        <v>37</v>
      </c>
      <c r="N34" s="21" t="s">
        <v>42</v>
      </c>
      <c r="O34" s="3"/>
      <c r="P34" s="19" t="s">
        <v>40</v>
      </c>
      <c r="Q34" s="20" t="s">
        <v>37</v>
      </c>
      <c r="R34" s="21" t="s">
        <v>42</v>
      </c>
    </row>
    <row r="35" spans="2:18" x14ac:dyDescent="0.15">
      <c r="B35" s="4"/>
      <c r="C35" s="4"/>
      <c r="D35" s="6"/>
      <c r="E35" s="6"/>
      <c r="K35" s="1"/>
      <c r="L35" s="13" t="s">
        <v>36</v>
      </c>
      <c r="M35" s="4">
        <v>1</v>
      </c>
      <c r="N35" s="6">
        <f>M35*M18</f>
        <v>52543.790444645398</v>
      </c>
      <c r="O35" s="3"/>
      <c r="P35" s="23" t="s">
        <v>10</v>
      </c>
      <c r="Q35" s="3">
        <v>2</v>
      </c>
      <c r="R35" s="3">
        <f>Q35*Q21</f>
        <v>-534837.38244965882</v>
      </c>
    </row>
    <row r="36" spans="2:18" x14ac:dyDescent="0.15">
      <c r="B36" s="4"/>
      <c r="C36" s="4"/>
      <c r="D36" s="6"/>
      <c r="E36" s="6"/>
      <c r="F36" s="19" t="s">
        <v>43</v>
      </c>
      <c r="G36" s="4"/>
      <c r="H36" s="6"/>
      <c r="I36" s="6"/>
      <c r="K36" s="1"/>
      <c r="L36" s="13" t="s">
        <v>8</v>
      </c>
      <c r="M36" s="4">
        <v>3</v>
      </c>
      <c r="N36" s="6">
        <f>M36*M15</f>
        <v>160.2016536452067</v>
      </c>
      <c r="O36" s="3"/>
      <c r="P36" s="23" t="s">
        <v>9</v>
      </c>
      <c r="Q36" s="3">
        <v>2</v>
      </c>
      <c r="R36" s="3">
        <f>Q36*Q25</f>
        <v>-278123.4400636442</v>
      </c>
    </row>
    <row r="37" spans="2:18" x14ac:dyDescent="0.15">
      <c r="B37" s="4"/>
      <c r="C37" s="4"/>
      <c r="D37" s="6"/>
      <c r="E37" s="6"/>
      <c r="F37" s="4"/>
      <c r="G37" s="4"/>
      <c r="H37" s="5"/>
      <c r="I37" s="6"/>
      <c r="K37" s="1"/>
      <c r="L37" s="14" t="s">
        <v>7</v>
      </c>
      <c r="M37" s="6">
        <v>11.28</v>
      </c>
      <c r="N37" s="15">
        <f>M37*M12</f>
        <v>622.83066223244452</v>
      </c>
      <c r="O37" s="3"/>
      <c r="P37" s="23" t="s">
        <v>7</v>
      </c>
      <c r="Q37" s="3">
        <v>11.28</v>
      </c>
      <c r="R37" s="3">
        <f>Q37*Q26</f>
        <v>866287.64251328201</v>
      </c>
    </row>
    <row r="38" spans="2:18" x14ac:dyDescent="0.15">
      <c r="B38" s="4"/>
      <c r="C38" s="4"/>
      <c r="D38" s="6"/>
      <c r="E38" s="6"/>
      <c r="I38" s="6"/>
      <c r="K38" s="1"/>
      <c r="L38" s="1"/>
      <c r="M38" s="1"/>
      <c r="O38" s="3"/>
      <c r="P38" s="3"/>
      <c r="Q38" s="3"/>
      <c r="R38" s="3"/>
    </row>
    <row r="39" spans="2:18" x14ac:dyDescent="0.15">
      <c r="B39" s="4"/>
      <c r="C39" s="4"/>
      <c r="D39" s="4"/>
      <c r="E39" s="4"/>
      <c r="I39" s="6"/>
      <c r="K39" s="1"/>
      <c r="L39" s="22" t="s">
        <v>41</v>
      </c>
      <c r="M39" s="1"/>
      <c r="N39" s="25">
        <f>SUM(N35:N37)</f>
        <v>53326.82276052305</v>
      </c>
      <c r="O39" s="3"/>
      <c r="P39" s="24" t="s">
        <v>41</v>
      </c>
      <c r="Q39" s="3"/>
      <c r="R39" s="26">
        <f>SUM(R35:R37)</f>
        <v>53326.819999978994</v>
      </c>
    </row>
    <row r="40" spans="2:18" x14ac:dyDescent="0.15">
      <c r="B40" s="4"/>
      <c r="C40" s="4"/>
      <c r="D40" s="6"/>
      <c r="E40" s="6"/>
      <c r="I40" s="6"/>
      <c r="K40" s="1"/>
    </row>
    <row r="41" spans="2:18" x14ac:dyDescent="0.15">
      <c r="B41" s="4"/>
      <c r="C41" s="4"/>
      <c r="D41" s="4"/>
      <c r="E41" s="4"/>
      <c r="I41" s="6"/>
      <c r="K41" s="1"/>
      <c r="O41" s="3"/>
      <c r="P41" s="3"/>
      <c r="Q41" s="3"/>
      <c r="R41" s="3"/>
    </row>
    <row r="42" spans="2:18" x14ac:dyDescent="0.15">
      <c r="B42" s="7"/>
      <c r="C42" s="7"/>
      <c r="D42" s="8"/>
      <c r="E42" s="9"/>
      <c r="F42" s="7"/>
      <c r="G42" s="7"/>
      <c r="H42" s="6"/>
      <c r="I42" s="6"/>
      <c r="O42" s="3"/>
      <c r="P42" s="3"/>
      <c r="Q42" s="3"/>
      <c r="R42" s="3"/>
    </row>
    <row r="43" spans="2:18" x14ac:dyDescent="0.15">
      <c r="B43" s="7"/>
      <c r="C43" s="7"/>
      <c r="D43" s="8"/>
      <c r="E43" s="9"/>
      <c r="F43" s="7"/>
      <c r="G43" s="7"/>
      <c r="H43" s="5"/>
      <c r="I43" s="6"/>
      <c r="O43" s="3"/>
      <c r="P43" s="3"/>
      <c r="Q43" s="3"/>
      <c r="R43" s="3"/>
    </row>
    <row r="44" spans="2:18" x14ac:dyDescent="0.15">
      <c r="B44" s="7"/>
      <c r="C44" s="7"/>
      <c r="D44" s="7"/>
      <c r="E44" s="4"/>
      <c r="F44" s="6"/>
      <c r="G44" s="10"/>
      <c r="H44" s="6"/>
      <c r="I44" s="6"/>
      <c r="O44" s="3"/>
      <c r="P44" s="3"/>
      <c r="Q44" s="3"/>
      <c r="R44" s="3"/>
    </row>
    <row r="45" spans="2:18" x14ac:dyDescent="0.15">
      <c r="B45" s="7"/>
      <c r="C45" s="7"/>
      <c r="D45" s="7"/>
      <c r="E45" s="4"/>
      <c r="F45" s="5"/>
      <c r="G45" s="11"/>
      <c r="H45" s="5"/>
      <c r="I45" s="6"/>
    </row>
    <row r="46" spans="2:18" x14ac:dyDescent="0.15">
      <c r="B46" s="4"/>
      <c r="C46" s="4"/>
      <c r="D46" s="4"/>
      <c r="E46" s="4"/>
      <c r="F46" s="6"/>
      <c r="G46" s="11"/>
      <c r="H46" s="6"/>
      <c r="I46" s="6"/>
    </row>
    <row r="47" spans="2:18" x14ac:dyDescent="0.15">
      <c r="B47" s="7"/>
      <c r="C47" s="7"/>
      <c r="D47" s="7"/>
      <c r="E47" s="4"/>
      <c r="F47" s="6"/>
      <c r="G47" s="11"/>
      <c r="H47" s="5"/>
      <c r="I47" s="6"/>
    </row>
    <row r="48" spans="2:18" x14ac:dyDescent="0.15">
      <c r="B48" s="7"/>
      <c r="C48" s="7"/>
      <c r="D48" s="7"/>
      <c r="E48" s="4"/>
      <c r="F48" s="6"/>
      <c r="G48" s="11"/>
      <c r="H48" s="6"/>
      <c r="I48" s="6"/>
    </row>
    <row r="49" spans="2:9" x14ac:dyDescent="0.15">
      <c r="B49" s="7"/>
      <c r="C49" s="7"/>
      <c r="D49" s="7"/>
      <c r="E49" s="4"/>
      <c r="F49" s="6"/>
      <c r="G49" s="11"/>
      <c r="H49" s="5"/>
      <c r="I49" s="6"/>
    </row>
    <row r="50" spans="2:9" x14ac:dyDescent="0.15">
      <c r="B50" s="7"/>
      <c r="C50" s="7"/>
      <c r="D50" s="7"/>
      <c r="E50" s="4"/>
      <c r="F50" s="6"/>
      <c r="G50" s="11"/>
      <c r="H50" s="4"/>
      <c r="I50" s="4"/>
    </row>
    <row r="51" spans="2:9" x14ac:dyDescent="0.15">
      <c r="B51" s="7"/>
      <c r="C51" s="7"/>
      <c r="D51" s="7"/>
      <c r="E51" s="7"/>
      <c r="F51" s="7"/>
      <c r="G51" s="11"/>
      <c r="H51" s="4"/>
      <c r="I51" s="4"/>
    </row>
    <row r="52" spans="2:9" x14ac:dyDescent="0.15">
      <c r="B52" s="4"/>
      <c r="C52" s="4"/>
      <c r="D52" s="4"/>
      <c r="E52" s="4"/>
      <c r="F52" s="11"/>
      <c r="G52" s="11"/>
      <c r="H52" s="4"/>
      <c r="I52" s="4"/>
    </row>
    <row r="53" spans="2:9" x14ac:dyDescent="0.15">
      <c r="B53" s="4"/>
      <c r="C53" s="4"/>
      <c r="D53" s="4"/>
      <c r="E53" s="4"/>
      <c r="F53" s="4"/>
      <c r="G53" s="4"/>
      <c r="H53" s="4"/>
      <c r="I53" s="4"/>
    </row>
    <row r="54" spans="2:9" x14ac:dyDescent="0.15">
      <c r="B54" s="4"/>
      <c r="C54" s="4"/>
      <c r="D54" s="4"/>
      <c r="E54" s="4"/>
      <c r="F54" s="4"/>
      <c r="G54" s="4"/>
      <c r="H54" s="4"/>
      <c r="I54" s="4"/>
    </row>
    <row r="55" spans="2:9" x14ac:dyDescent="0.15">
      <c r="B55" s="4"/>
      <c r="C55" s="4"/>
      <c r="D55" s="4"/>
      <c r="E55" s="4"/>
      <c r="F55" s="4"/>
      <c r="G55" s="4"/>
      <c r="H55" s="4"/>
      <c r="I55" s="4"/>
    </row>
    <row r="56" spans="2:9" x14ac:dyDescent="0.15">
      <c r="B56" s="4"/>
      <c r="C56" s="4"/>
      <c r="D56" s="4"/>
      <c r="E56" s="4"/>
      <c r="F56" s="4"/>
      <c r="G56" s="4"/>
      <c r="H56" s="4"/>
      <c r="I56" s="4"/>
    </row>
  </sheetData>
  <phoneticPr fontId="0" type="noConversion"/>
  <pageMargins left="0.75" right="0.75" top="1" bottom="1" header="0.5" footer="0.5"/>
  <pageSetup scale="72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Table A.13</vt:lpstr>
      <vt:lpstr>'Table A.13'!Print_Area</vt:lpstr>
      <vt:lpstr>Rg</vt:lpstr>
      <vt:lpstr>Tp</vt:lpstr>
      <vt:lpstr>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Lignell</dc:creator>
  <cp:lastModifiedBy>David Lignell</cp:lastModifiedBy>
  <cp:lastPrinted>2010-01-11T21:24:07Z</cp:lastPrinted>
  <dcterms:created xsi:type="dcterms:W3CDTF">2000-10-14T19:49:00Z</dcterms:created>
  <dcterms:modified xsi:type="dcterms:W3CDTF">2021-09-22T04:39:39Z</dcterms:modified>
</cp:coreProperties>
</file>