
<file path=[Content_Types].xml><?xml version="1.0" encoding="utf-8"?>
<Types xmlns="http://schemas.openxmlformats.org/package/2006/content-types">
  <Default Extension="xml" ContentType="application/xml"/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emf" ContentType="image/x-em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7715"/>
  <workbookPr codeName="ThisWorkbook"/>
  <mc:AlternateContent xmlns:mc="http://schemas.openxmlformats.org/markup-compatibility/2006">
    <mc:Choice Requires="x15">
      <x15ac:absPath xmlns:x15ac="http://schemas.microsoft.com/office/spreadsheetml/2010/11/ac" url="/Users/dol4/box/teaching/263/lectures/lecture_04_curve_fitting/"/>
    </mc:Choice>
  </mc:AlternateContent>
  <bookViews>
    <workbookView xWindow="0" yWindow="460" windowWidth="45440" windowHeight="28260" activeTab="4"/>
  </bookViews>
  <sheets>
    <sheet name="Trendlines" sheetId="8" r:id="rId1"/>
    <sheet name="Bacterial Growth" sheetId="3" r:id="rId2"/>
    <sheet name="Kinetics" sheetId="2" r:id="rId3"/>
    <sheet name="Acetone Vapor Pressure" sheetId="1" r:id="rId4"/>
    <sheet name="R-squared" sheetId="12" r:id="rId5"/>
  </sheets>
  <definedNames>
    <definedName name="A">'Acetone Vapor Pressure'!$E$11</definedName>
    <definedName name="B">'Acetone Vapor Pressure'!$F$11</definedName>
    <definedName name="C_">'Acetone Vapor Pressure'!$G$11</definedName>
    <definedName name="solver_adj" localSheetId="3" hidden="1">'Acetone Vapor Pressure'!$E$11:$G$11</definedName>
    <definedName name="solver_adj" localSheetId="2" hidden="1">Kinetics!$F$4:$F$5</definedName>
    <definedName name="solver_cvg" localSheetId="3" hidden="1">0.0001</definedName>
    <definedName name="solver_cvg" localSheetId="2" hidden="1">0.0001</definedName>
    <definedName name="solver_drv" localSheetId="3" hidden="1">1</definedName>
    <definedName name="solver_drv" localSheetId="2" hidden="1">1</definedName>
    <definedName name="solver_eng" localSheetId="3" hidden="1">1</definedName>
    <definedName name="solver_est" localSheetId="3" hidden="1">1</definedName>
    <definedName name="solver_est" localSheetId="2" hidden="1">1</definedName>
    <definedName name="solver_itr" localSheetId="3" hidden="1">100</definedName>
    <definedName name="solver_itr" localSheetId="2" hidden="1">100</definedName>
    <definedName name="solver_lin" localSheetId="3" hidden="1">2</definedName>
    <definedName name="solver_lin" localSheetId="2" hidden="1">2</definedName>
    <definedName name="solver_mip" localSheetId="3" hidden="1">2147483647</definedName>
    <definedName name="solver_mni" localSheetId="3" hidden="1">30</definedName>
    <definedName name="solver_mrt" localSheetId="3" hidden="1">0.075</definedName>
    <definedName name="solver_msl" localSheetId="3" hidden="1">2</definedName>
    <definedName name="solver_neg" localSheetId="3" hidden="1">2</definedName>
    <definedName name="solver_neg" localSheetId="2" hidden="1">2</definedName>
    <definedName name="solver_nod" localSheetId="3" hidden="1">2147483647</definedName>
    <definedName name="solver_num" localSheetId="3" hidden="1">0</definedName>
    <definedName name="solver_num" localSheetId="2" hidden="1">0</definedName>
    <definedName name="solver_nwt" localSheetId="3" hidden="1">1</definedName>
    <definedName name="solver_nwt" localSheetId="2" hidden="1">1</definedName>
    <definedName name="solver_opt" localSheetId="3" hidden="1">'Acetone Vapor Pressure'!$K$49</definedName>
    <definedName name="solver_opt" localSheetId="2" hidden="1">Kinetics!$G$7</definedName>
    <definedName name="solver_pre" localSheetId="3" hidden="1">0.000001</definedName>
    <definedName name="solver_pre" localSheetId="2" hidden="1">0.000001</definedName>
    <definedName name="solver_rbv" localSheetId="3" hidden="1">1</definedName>
    <definedName name="solver_rlx" localSheetId="3" hidden="1">1</definedName>
    <definedName name="solver_rsd" localSheetId="3" hidden="1">0</definedName>
    <definedName name="solver_scl" localSheetId="3" hidden="1">2</definedName>
    <definedName name="solver_scl" localSheetId="2" hidden="1">2</definedName>
    <definedName name="solver_sho" localSheetId="3" hidden="1">2</definedName>
    <definedName name="solver_sho" localSheetId="2" hidden="1">2</definedName>
    <definedName name="solver_ssz" localSheetId="3" hidden="1">100</definedName>
    <definedName name="solver_tim" localSheetId="3" hidden="1">100</definedName>
    <definedName name="solver_tim" localSheetId="2" hidden="1">100</definedName>
    <definedName name="solver_tol" localSheetId="3" hidden="1">0.05</definedName>
    <definedName name="solver_tol" localSheetId="2" hidden="1">0.05</definedName>
    <definedName name="solver_typ" localSheetId="3" hidden="1">2</definedName>
    <definedName name="solver_typ" localSheetId="2" hidden="1">3</definedName>
    <definedName name="solver_val" localSheetId="3" hidden="1">0</definedName>
    <definedName name="solver_val" localSheetId="2" hidden="1">0</definedName>
    <definedName name="solver_ver" localSheetId="3" hidden="1">2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8" i="1" l="1"/>
  <c r="E18" i="1"/>
  <c r="D19" i="1"/>
  <c r="E19" i="1"/>
  <c r="D20" i="1"/>
  <c r="E20" i="1"/>
  <c r="D21" i="1"/>
  <c r="E21" i="1"/>
  <c r="D22" i="1"/>
  <c r="E22" i="1"/>
  <c r="D23" i="1"/>
  <c r="E23" i="1"/>
  <c r="D24" i="1"/>
  <c r="E24" i="1"/>
  <c r="D25" i="1"/>
  <c r="E25" i="1"/>
  <c r="D26" i="1"/>
  <c r="E26" i="1"/>
  <c r="D27" i="1"/>
  <c r="E27" i="1"/>
  <c r="D28" i="1"/>
  <c r="E28" i="1"/>
  <c r="D29" i="1"/>
  <c r="E29" i="1"/>
  <c r="D30" i="1"/>
  <c r="E30" i="1"/>
  <c r="D31" i="1"/>
  <c r="E31" i="1"/>
  <c r="D32" i="1"/>
  <c r="E32" i="1"/>
  <c r="D33" i="1"/>
  <c r="E33" i="1"/>
  <c r="D34" i="1"/>
  <c r="E34" i="1"/>
  <c r="D35" i="1"/>
  <c r="E35" i="1"/>
  <c r="D36" i="1"/>
  <c r="E36" i="1"/>
  <c r="D37" i="1"/>
  <c r="E37" i="1"/>
  <c r="D38" i="1"/>
  <c r="E38" i="1"/>
  <c r="D39" i="1"/>
  <c r="E39" i="1"/>
  <c r="D40" i="1"/>
  <c r="E40" i="1"/>
  <c r="D41" i="1"/>
  <c r="E41" i="1"/>
  <c r="D42" i="1"/>
  <c r="E42" i="1"/>
  <c r="D43" i="1"/>
  <c r="E43" i="1"/>
  <c r="D44" i="1"/>
  <c r="E44" i="1"/>
  <c r="D45" i="1"/>
  <c r="E45" i="1"/>
  <c r="D46" i="1"/>
  <c r="E46" i="1"/>
  <c r="D47" i="1"/>
  <c r="E47" i="1"/>
  <c r="D48" i="1"/>
  <c r="E48" i="1"/>
  <c r="D49" i="1"/>
  <c r="E49" i="1"/>
  <c r="D50" i="1"/>
  <c r="E50" i="1"/>
  <c r="D51" i="1"/>
  <c r="E51" i="1"/>
  <c r="D52" i="1"/>
  <c r="E52" i="1"/>
  <c r="D53" i="1"/>
  <c r="E53" i="1"/>
  <c r="D54" i="1"/>
  <c r="E54" i="1"/>
  <c r="D55" i="1"/>
  <c r="E55" i="1"/>
  <c r="D56" i="1"/>
  <c r="E56" i="1"/>
  <c r="D57" i="1"/>
  <c r="E57" i="1"/>
  <c r="D58" i="1"/>
  <c r="E58" i="1"/>
  <c r="D59" i="1"/>
  <c r="E59" i="1"/>
  <c r="D60" i="1"/>
  <c r="E60" i="1"/>
  <c r="D61" i="1"/>
  <c r="E61" i="1"/>
  <c r="D62" i="1"/>
  <c r="E62" i="1"/>
  <c r="D63" i="1"/>
  <c r="E63" i="1"/>
  <c r="D64" i="1"/>
  <c r="E64" i="1"/>
  <c r="F18" i="1"/>
  <c r="G7" i="2"/>
  <c r="H13" i="2"/>
  <c r="H14" i="2"/>
  <c r="H15" i="2"/>
  <c r="H16" i="2"/>
  <c r="H12" i="2"/>
  <c r="G2" i="3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F3" i="12"/>
  <c r="H3" i="12"/>
  <c r="F4" i="12"/>
  <c r="H4" i="12"/>
  <c r="F5" i="12"/>
  <c r="H5" i="12"/>
  <c r="F6" i="12"/>
  <c r="H6" i="12"/>
  <c r="F7" i="12"/>
  <c r="H7" i="12"/>
  <c r="F8" i="12"/>
  <c r="H8" i="12"/>
  <c r="F9" i="12"/>
  <c r="H9" i="12"/>
  <c r="F10" i="12"/>
  <c r="H10" i="12"/>
  <c r="F11" i="12"/>
  <c r="H11" i="12"/>
  <c r="F12" i="12"/>
  <c r="H12" i="12"/>
  <c r="F13" i="12"/>
  <c r="H13" i="12"/>
  <c r="F14" i="12"/>
  <c r="H14" i="12"/>
  <c r="F15" i="12"/>
  <c r="H15" i="12"/>
  <c r="F16" i="12"/>
  <c r="H16" i="12"/>
  <c r="F17" i="12"/>
  <c r="H17" i="12"/>
  <c r="F18" i="12"/>
  <c r="H18" i="12"/>
  <c r="F19" i="12"/>
  <c r="H19" i="12"/>
  <c r="F20" i="12"/>
  <c r="H20" i="12"/>
  <c r="F21" i="12"/>
  <c r="H21" i="12"/>
  <c r="F22" i="12"/>
  <c r="H22" i="12"/>
  <c r="H2" i="12"/>
  <c r="G4" i="8"/>
  <c r="H4" i="8"/>
  <c r="G5" i="8"/>
  <c r="H5" i="8"/>
  <c r="G6" i="8"/>
  <c r="H6" i="8"/>
  <c r="G7" i="8"/>
  <c r="H7" i="8"/>
  <c r="G8" i="8"/>
  <c r="H8" i="8"/>
  <c r="G9" i="8"/>
  <c r="H9" i="8"/>
  <c r="G10" i="8"/>
  <c r="H10" i="8"/>
  <c r="G11" i="8"/>
  <c r="H11" i="8"/>
  <c r="G12" i="8"/>
  <c r="H12" i="8"/>
  <c r="G13" i="8"/>
  <c r="H13" i="8"/>
  <c r="G14" i="8"/>
  <c r="H14" i="8"/>
  <c r="G15" i="8"/>
  <c r="H15" i="8"/>
  <c r="G16" i="8"/>
  <c r="H16" i="8"/>
  <c r="G17" i="8"/>
  <c r="H17" i="8"/>
  <c r="G18" i="8"/>
  <c r="H18" i="8"/>
  <c r="G19" i="8"/>
  <c r="H19" i="8"/>
  <c r="G20" i="8"/>
  <c r="H20" i="8"/>
  <c r="G21" i="8"/>
  <c r="H21" i="8"/>
  <c r="G22" i="8"/>
  <c r="H22" i="8"/>
  <c r="G23" i="8"/>
  <c r="H23" i="8"/>
  <c r="H3" i="8"/>
  <c r="K4" i="12"/>
  <c r="K5" i="12"/>
  <c r="K6" i="12"/>
</calcChain>
</file>

<file path=xl/sharedStrings.xml><?xml version="1.0" encoding="utf-8"?>
<sst xmlns="http://schemas.openxmlformats.org/spreadsheetml/2006/main" count="39" uniqueCount="37">
  <si>
    <t>Temperature</t>
  </si>
  <si>
    <t>Measured Vapor Pressure</t>
  </si>
  <si>
    <t>(K)</t>
  </si>
  <si>
    <t>(Pa)</t>
  </si>
  <si>
    <t>t</t>
  </si>
  <si>
    <t>(min)</t>
  </si>
  <si>
    <t>C</t>
  </si>
  <si>
    <t>Antione Equation</t>
  </si>
  <si>
    <t>Antione Constants for Acetone</t>
  </si>
  <si>
    <t>A</t>
  </si>
  <si>
    <t>B</t>
  </si>
  <si>
    <t>x</t>
  </si>
  <si>
    <t>sin(x)+0.1*Rand()-0.05</t>
  </si>
  <si>
    <t>A-B/(T+C)</t>
  </si>
  <si>
    <r>
      <rPr>
        <sz val="10"/>
        <rFont val="Symbol"/>
        <family val="1"/>
        <charset val="2"/>
      </rPr>
      <t>t</t>
    </r>
    <r>
      <rPr>
        <sz val="10"/>
        <rFont val="Arial"/>
      </rPr>
      <t xml:space="preserve"> for E. Coli</t>
    </r>
  </si>
  <si>
    <t>min</t>
  </si>
  <si>
    <t>k</t>
  </si>
  <si>
    <r>
      <t>m</t>
    </r>
    <r>
      <rPr>
        <vertAlign val="superscript"/>
        <sz val="10"/>
        <rFont val="Arial"/>
        <family val="2"/>
      </rPr>
      <t>3</t>
    </r>
    <r>
      <rPr>
        <sz val="10"/>
        <rFont val="Arial"/>
      </rPr>
      <t xml:space="preserve"> mol</t>
    </r>
    <r>
      <rPr>
        <vertAlign val="superscript"/>
        <sz val="10"/>
        <rFont val="Arial"/>
        <family val="2"/>
      </rPr>
      <t>-1</t>
    </r>
    <r>
      <rPr>
        <sz val="10"/>
        <rFont val="Arial"/>
      </rPr>
      <t xml:space="preserve"> min</t>
    </r>
    <r>
      <rPr>
        <vertAlign val="superscript"/>
        <sz val="10"/>
        <rFont val="Arial"/>
        <family val="2"/>
      </rPr>
      <t>-1</t>
    </r>
  </si>
  <si>
    <r>
      <t>mol/m</t>
    </r>
    <r>
      <rPr>
        <vertAlign val="superscript"/>
        <sz val="10"/>
        <rFont val="Arial"/>
        <family val="2"/>
      </rPr>
      <t>3</t>
    </r>
  </si>
  <si>
    <t>y</t>
  </si>
  <si>
    <t>z = model</t>
  </si>
  <si>
    <t>Find the Antione constants for Acetone</t>
  </si>
  <si>
    <t>log10(Psat)</t>
  </si>
  <si>
    <t>RSQ</t>
  </si>
  <si>
    <t>CORREL</t>
  </si>
  <si>
    <t>CORREL^2</t>
  </si>
  <si>
    <r>
      <t>C</t>
    </r>
    <r>
      <rPr>
        <b/>
        <vertAlign val="subscript"/>
        <sz val="10"/>
        <rFont val="Arial"/>
        <family val="2"/>
      </rPr>
      <t>0</t>
    </r>
  </si>
  <si>
    <r>
      <t>(mol/m</t>
    </r>
    <r>
      <rPr>
        <b/>
        <vertAlign val="superscript"/>
        <sz val="10"/>
        <rFont val="Arial"/>
      </rPr>
      <t>3</t>
    </r>
    <r>
      <rPr>
        <b/>
        <sz val="10"/>
        <rFont val="Arial"/>
        <family val="2"/>
      </rPr>
      <t>)</t>
    </r>
  </si>
  <si>
    <t>t (min)</t>
  </si>
  <si>
    <t>N</t>
  </si>
  <si>
    <t>Data</t>
  </si>
  <si>
    <t>Model</t>
  </si>
  <si>
    <t>Error</t>
  </si>
  <si>
    <t>=(Data-Model)</t>
  </si>
  <si>
    <t>=sumsq</t>
  </si>
  <si>
    <t>Sum square error</t>
  </si>
  <si>
    <t>y=1/C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</si>
</sst>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</font>
    <font>
      <b/>
      <sz val="10"/>
      <name val="Arial"/>
      <family val="2"/>
    </font>
    <font>
      <vertAlign val="superscript"/>
      <sz val="10"/>
      <name val="Arial"/>
      <family val="2"/>
    </font>
    <font>
      <sz val="8"/>
      <name val="Arial"/>
      <family val="2"/>
    </font>
    <font>
      <b/>
      <vertAlign val="subscript"/>
      <sz val="10"/>
      <name val="Arial"/>
      <family val="2"/>
    </font>
    <font>
      <sz val="10"/>
      <name val="Symbol"/>
      <family val="1"/>
      <charset val="2"/>
    </font>
    <font>
      <sz val="10"/>
      <name val="Arial"/>
      <family val="2"/>
    </font>
    <font>
      <b/>
      <i/>
      <sz val="1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vertAlign val="superscript"/>
      <sz val="10"/>
      <name val="Arial"/>
    </font>
    <font>
      <sz val="10"/>
      <color rgb="FF0070C0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00000"/>
        <bgColor indexed="64"/>
      </patternFill>
    </fill>
  </fills>
  <borders count="9">
    <border>
      <left/>
      <right/>
      <top/>
      <bottom/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/>
  </cellStyleXfs>
  <cellXfs count="3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5" fillId="0" borderId="0" xfId="0" applyFont="1"/>
    <xf numFmtId="0" fontId="6" fillId="0" borderId="0" xfId="0" quotePrefix="1" applyFont="1"/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0" fontId="6" fillId="3" borderId="7" xfId="0" applyFont="1" applyFill="1" applyBorder="1"/>
    <xf numFmtId="0" fontId="0" fillId="2" borderId="7" xfId="0" applyFill="1" applyBorder="1"/>
    <xf numFmtId="0" fontId="1" fillId="3" borderId="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0" fillId="0" borderId="0" xfId="0" applyBorder="1"/>
    <xf numFmtId="0" fontId="8" fillId="4" borderId="0" xfId="0" applyFont="1" applyFill="1"/>
    <xf numFmtId="0" fontId="9" fillId="4" borderId="0" xfId="0" applyFont="1" applyFill="1"/>
    <xf numFmtId="0" fontId="0" fillId="0" borderId="0" xfId="0" applyBorder="1" applyAlignment="1">
      <alignment horizontal="center"/>
    </xf>
    <xf numFmtId="0" fontId="0" fillId="0" borderId="0" xfId="0" applyFill="1"/>
    <xf numFmtId="0" fontId="1" fillId="3" borderId="7" xfId="0" applyFont="1" applyFill="1" applyBorder="1"/>
    <xf numFmtId="0" fontId="1" fillId="3" borderId="6" xfId="0" applyFont="1" applyFill="1" applyBorder="1" applyAlignment="1">
      <alignment horizontal="center"/>
    </xf>
    <xf numFmtId="11" fontId="0" fillId="2" borderId="7" xfId="0" applyNumberFormat="1" applyFill="1" applyBorder="1"/>
    <xf numFmtId="0" fontId="1" fillId="0" borderId="0" xfId="0" applyFont="1"/>
    <xf numFmtId="0" fontId="1" fillId="0" borderId="8" xfId="0" applyFont="1" applyBorder="1" applyAlignment="1">
      <alignment horizontal="center" vertical="center" wrapText="1"/>
    </xf>
    <xf numFmtId="1" fontId="0" fillId="0" borderId="0" xfId="0" applyNumberFormat="1" applyBorder="1" applyAlignment="1">
      <alignment horizontal="center"/>
    </xf>
    <xf numFmtId="0" fontId="0" fillId="3" borderId="0" xfId="0" applyFill="1" applyAlignment="1">
      <alignment horizontal="center"/>
    </xf>
    <xf numFmtId="0" fontId="0" fillId="0" borderId="3" xfId="0" applyFont="1" applyBorder="1" applyAlignment="1">
      <alignment horizontal="center"/>
    </xf>
    <xf numFmtId="0" fontId="1" fillId="0" borderId="1" xfId="0" quotePrefix="1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1" fillId="0" borderId="0" xfId="0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_rels/chart1.xml.rels><?xml version="1.0" encoding="UTF-8" standalone="yes"?>
<Relationships xmlns="http://schemas.openxmlformats.org/package/2006/relationships"><Relationship Id="rId1" Type="http://schemas.microsoft.com/office/2011/relationships/chartStyle" Target="style1.xml"/><Relationship Id="rId2" Type="http://schemas.microsoft.com/office/2011/relationships/chartColorStyle" Target="colors1.xml"/></Relationships>
</file>

<file path=xl/charts/_rels/chart2.xml.rels><?xml version="1.0" encoding="UTF-8" standalone="yes"?>
<Relationships xmlns="http://schemas.openxmlformats.org/package/2006/relationships"><Relationship Id="rId1" Type="http://schemas.microsoft.com/office/2011/relationships/chartStyle" Target="style2.xml"/><Relationship Id="rId2" Type="http://schemas.microsoft.com/office/2011/relationships/chartColorStyle" Target="colors2.xml"/></Relationships>
</file>

<file path=xl/charts/_rels/chart3.xml.rels><?xml version="1.0" encoding="UTF-8" standalone="yes"?>
<Relationships xmlns="http://schemas.openxmlformats.org/package/2006/relationships"><Relationship Id="rId1" Type="http://schemas.microsoft.com/office/2011/relationships/chartStyle" Target="style3.xml"/><Relationship Id="rId2" Type="http://schemas.microsoft.com/office/2011/relationships/chartColorStyle" Target="colors3.xml"/></Relationships>
</file>

<file path=xl/charts/_rels/chart5.xml.rels><?xml version="1.0" encoding="UTF-8" standalone="yes"?>
<Relationships xmlns="http://schemas.openxmlformats.org/package/2006/relationships"><Relationship Id="rId1" Type="http://schemas.microsoft.com/office/2011/relationships/chartStyle" Target="style4.xml"/><Relationship Id="rId2" Type="http://schemas.microsoft.com/office/2011/relationships/chartColorStyle" Target="colors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4762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Trendlines!$G$3:$G$23</c:f>
              <c:numCache>
                <c:formatCode>General</c:formatCode>
                <c:ptCount val="21"/>
                <c:pt idx="0">
                  <c:v>0.01</c:v>
                </c:pt>
                <c:pt idx="1">
                  <c:v>0.06</c:v>
                </c:pt>
                <c:pt idx="2">
                  <c:v>0.11</c:v>
                </c:pt>
                <c:pt idx="3">
                  <c:v>0.16</c:v>
                </c:pt>
                <c:pt idx="4">
                  <c:v>0.21</c:v>
                </c:pt>
                <c:pt idx="5">
                  <c:v>0.26</c:v>
                </c:pt>
                <c:pt idx="6">
                  <c:v>0.31</c:v>
                </c:pt>
                <c:pt idx="7">
                  <c:v>0.36</c:v>
                </c:pt>
                <c:pt idx="8">
                  <c:v>0.41</c:v>
                </c:pt>
                <c:pt idx="9">
                  <c:v>0.46</c:v>
                </c:pt>
                <c:pt idx="10">
                  <c:v>0.51</c:v>
                </c:pt>
                <c:pt idx="11">
                  <c:v>0.56</c:v>
                </c:pt>
                <c:pt idx="12">
                  <c:v>0.61</c:v>
                </c:pt>
                <c:pt idx="13">
                  <c:v>0.66</c:v>
                </c:pt>
                <c:pt idx="14">
                  <c:v>0.71</c:v>
                </c:pt>
                <c:pt idx="15">
                  <c:v>0.76</c:v>
                </c:pt>
                <c:pt idx="16">
                  <c:v>0.81</c:v>
                </c:pt>
                <c:pt idx="17">
                  <c:v>0.86</c:v>
                </c:pt>
                <c:pt idx="18">
                  <c:v>0.91</c:v>
                </c:pt>
                <c:pt idx="19">
                  <c:v>0.96</c:v>
                </c:pt>
                <c:pt idx="20">
                  <c:v>1.01</c:v>
                </c:pt>
              </c:numCache>
            </c:numRef>
          </c:xVal>
          <c:yVal>
            <c:numRef>
              <c:f>Trendlines!$H$3:$H$23</c:f>
              <c:numCache>
                <c:formatCode>General</c:formatCode>
                <c:ptCount val="21"/>
                <c:pt idx="0">
                  <c:v>0.0508082543934031</c:v>
                </c:pt>
                <c:pt idx="1">
                  <c:v>0.0597707982544664</c:v>
                </c:pt>
                <c:pt idx="2">
                  <c:v>0.127238587981863</c:v>
                </c:pt>
                <c:pt idx="3">
                  <c:v>0.19891376165017</c:v>
                </c:pt>
                <c:pt idx="4">
                  <c:v>0.191562869798441</c:v>
                </c:pt>
                <c:pt idx="5">
                  <c:v>0.218983078971438</c:v>
                </c:pt>
                <c:pt idx="6">
                  <c:v>0.345740605554622</c:v>
                </c:pt>
                <c:pt idx="7">
                  <c:v>0.305625608961609</c:v>
                </c:pt>
                <c:pt idx="8">
                  <c:v>0.422422187203708</c:v>
                </c:pt>
                <c:pt idx="9">
                  <c:v>0.479189596399202</c:v>
                </c:pt>
                <c:pt idx="10">
                  <c:v>0.525105183271077</c:v>
                </c:pt>
                <c:pt idx="11">
                  <c:v>0.562092268495122</c:v>
                </c:pt>
                <c:pt idx="12">
                  <c:v>0.610711897716831</c:v>
                </c:pt>
                <c:pt idx="13">
                  <c:v>0.629868115679411</c:v>
                </c:pt>
                <c:pt idx="14">
                  <c:v>0.656517379976009</c:v>
                </c:pt>
                <c:pt idx="15">
                  <c:v>0.659580530873105</c:v>
                </c:pt>
                <c:pt idx="16">
                  <c:v>0.769379570909452</c:v>
                </c:pt>
                <c:pt idx="17">
                  <c:v>0.745079358507687</c:v>
                </c:pt>
                <c:pt idx="18">
                  <c:v>0.749763545835524</c:v>
                </c:pt>
                <c:pt idx="19">
                  <c:v>0.827390147581432</c:v>
                </c:pt>
                <c:pt idx="20">
                  <c:v>0.878251870781366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18206288"/>
        <c:axId val="2118203248"/>
      </c:scatterChart>
      <c:valAx>
        <c:axId val="21182062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x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18203248"/>
        <c:crosses val="autoZero"/>
        <c:crossBetween val="midCat"/>
      </c:valAx>
      <c:valAx>
        <c:axId val="211820324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Data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1820628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'Bacterial Growth'!$G$5</c:f>
              <c:strCache>
                <c:ptCount val="1"/>
                <c:pt idx="0">
                  <c:v>N</c:v>
                </c:pt>
              </c:strCache>
            </c:strRef>
          </c:tx>
          <c:spPr>
            <a:ln w="4762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exp"/>
            <c:dispRSqr val="0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'Bacterial Growth'!$F$6:$F$60</c:f>
              <c:numCache>
                <c:formatCode>General</c:formatCode>
                <c:ptCount val="55"/>
                <c:pt idx="0">
                  <c:v>0.0</c:v>
                </c:pt>
                <c:pt idx="1">
                  <c:v>5.0</c:v>
                </c:pt>
                <c:pt idx="2">
                  <c:v>10.0</c:v>
                </c:pt>
                <c:pt idx="3">
                  <c:v>15.0</c:v>
                </c:pt>
                <c:pt idx="4">
                  <c:v>20.0</c:v>
                </c:pt>
                <c:pt idx="5">
                  <c:v>25.0</c:v>
                </c:pt>
                <c:pt idx="6">
                  <c:v>30.0</c:v>
                </c:pt>
                <c:pt idx="7">
                  <c:v>35.0</c:v>
                </c:pt>
                <c:pt idx="8">
                  <c:v>40.0</c:v>
                </c:pt>
                <c:pt idx="9">
                  <c:v>45.0</c:v>
                </c:pt>
                <c:pt idx="10">
                  <c:v>50.0</c:v>
                </c:pt>
                <c:pt idx="11">
                  <c:v>55.0</c:v>
                </c:pt>
                <c:pt idx="12">
                  <c:v>60.0</c:v>
                </c:pt>
                <c:pt idx="13">
                  <c:v>65.0</c:v>
                </c:pt>
                <c:pt idx="14">
                  <c:v>70.0</c:v>
                </c:pt>
                <c:pt idx="15">
                  <c:v>75.0</c:v>
                </c:pt>
                <c:pt idx="16">
                  <c:v>80.0</c:v>
                </c:pt>
                <c:pt idx="17">
                  <c:v>85.0</c:v>
                </c:pt>
                <c:pt idx="18">
                  <c:v>90.0</c:v>
                </c:pt>
                <c:pt idx="19">
                  <c:v>95.0</c:v>
                </c:pt>
                <c:pt idx="20">
                  <c:v>100.0</c:v>
                </c:pt>
                <c:pt idx="21">
                  <c:v>105.0</c:v>
                </c:pt>
                <c:pt idx="22">
                  <c:v>110.0</c:v>
                </c:pt>
                <c:pt idx="23">
                  <c:v>115.0</c:v>
                </c:pt>
                <c:pt idx="24">
                  <c:v>120.0</c:v>
                </c:pt>
                <c:pt idx="25">
                  <c:v>125.0</c:v>
                </c:pt>
                <c:pt idx="26">
                  <c:v>130.0</c:v>
                </c:pt>
                <c:pt idx="27">
                  <c:v>135.0</c:v>
                </c:pt>
                <c:pt idx="28">
                  <c:v>140.0</c:v>
                </c:pt>
                <c:pt idx="29">
                  <c:v>145.0</c:v>
                </c:pt>
                <c:pt idx="30">
                  <c:v>150.0</c:v>
                </c:pt>
                <c:pt idx="31">
                  <c:v>155.0</c:v>
                </c:pt>
                <c:pt idx="32">
                  <c:v>160.0</c:v>
                </c:pt>
                <c:pt idx="33">
                  <c:v>165.0</c:v>
                </c:pt>
                <c:pt idx="34">
                  <c:v>170.0</c:v>
                </c:pt>
                <c:pt idx="35">
                  <c:v>175.0</c:v>
                </c:pt>
                <c:pt idx="36">
                  <c:v>180.0</c:v>
                </c:pt>
                <c:pt idx="37">
                  <c:v>185.0</c:v>
                </c:pt>
                <c:pt idx="38">
                  <c:v>190.0</c:v>
                </c:pt>
                <c:pt idx="39">
                  <c:v>195.0</c:v>
                </c:pt>
                <c:pt idx="40">
                  <c:v>200.0</c:v>
                </c:pt>
                <c:pt idx="41">
                  <c:v>205.0</c:v>
                </c:pt>
                <c:pt idx="42">
                  <c:v>210.0</c:v>
                </c:pt>
                <c:pt idx="43">
                  <c:v>215.0</c:v>
                </c:pt>
                <c:pt idx="44">
                  <c:v>220.0</c:v>
                </c:pt>
                <c:pt idx="45">
                  <c:v>225.0</c:v>
                </c:pt>
                <c:pt idx="46">
                  <c:v>230.0</c:v>
                </c:pt>
                <c:pt idx="47">
                  <c:v>235.0</c:v>
                </c:pt>
                <c:pt idx="48">
                  <c:v>240.0</c:v>
                </c:pt>
                <c:pt idx="49">
                  <c:v>245.0</c:v>
                </c:pt>
                <c:pt idx="50">
                  <c:v>250.0</c:v>
                </c:pt>
                <c:pt idx="51">
                  <c:v>255.0</c:v>
                </c:pt>
                <c:pt idx="52">
                  <c:v>260.0</c:v>
                </c:pt>
                <c:pt idx="53">
                  <c:v>265.0</c:v>
                </c:pt>
                <c:pt idx="54">
                  <c:v>270.0</c:v>
                </c:pt>
              </c:numCache>
            </c:numRef>
          </c:xVal>
          <c:yVal>
            <c:numRef>
              <c:f>'Bacterial Growth'!$G$6:$G$60</c:f>
              <c:numCache>
                <c:formatCode>0</c:formatCode>
                <c:ptCount val="55"/>
                <c:pt idx="0" formatCode="General">
                  <c:v>10.0</c:v>
                </c:pt>
                <c:pt idx="1">
                  <c:v>14.0</c:v>
                </c:pt>
                <c:pt idx="2">
                  <c:v>23.0</c:v>
                </c:pt>
                <c:pt idx="3">
                  <c:v>26.0</c:v>
                </c:pt>
                <c:pt idx="4">
                  <c:v>23.0</c:v>
                </c:pt>
                <c:pt idx="5">
                  <c:v>45.0</c:v>
                </c:pt>
                <c:pt idx="6">
                  <c:v>77.0</c:v>
                </c:pt>
                <c:pt idx="7">
                  <c:v>50.0</c:v>
                </c:pt>
                <c:pt idx="8">
                  <c:v>124.0</c:v>
                </c:pt>
                <c:pt idx="9">
                  <c:v>158.0</c:v>
                </c:pt>
                <c:pt idx="10">
                  <c:v>143.0</c:v>
                </c:pt>
                <c:pt idx="11">
                  <c:v>244.0</c:v>
                </c:pt>
                <c:pt idx="12">
                  <c:v>335.0</c:v>
                </c:pt>
                <c:pt idx="13">
                  <c:v>457.0</c:v>
                </c:pt>
                <c:pt idx="14">
                  <c:v>769.0</c:v>
                </c:pt>
                <c:pt idx="15">
                  <c:v>922.0</c:v>
                </c:pt>
                <c:pt idx="16">
                  <c:v>1152.0</c:v>
                </c:pt>
                <c:pt idx="17">
                  <c:v>1898.0</c:v>
                </c:pt>
                <c:pt idx="18">
                  <c:v>2122.0</c:v>
                </c:pt>
                <c:pt idx="19">
                  <c:v>2559.0</c:v>
                </c:pt>
                <c:pt idx="20">
                  <c:v>4412.0</c:v>
                </c:pt>
                <c:pt idx="21">
                  <c:v>4580.0</c:v>
                </c:pt>
                <c:pt idx="22">
                  <c:v>7224.0</c:v>
                </c:pt>
                <c:pt idx="23">
                  <c:v>6762.0</c:v>
                </c:pt>
                <c:pt idx="24">
                  <c:v>11788.0</c:v>
                </c:pt>
                <c:pt idx="25">
                  <c:v>16270.0</c:v>
                </c:pt>
                <c:pt idx="26">
                  <c:v>19770.0</c:v>
                </c:pt>
                <c:pt idx="27">
                  <c:v>19504.0</c:v>
                </c:pt>
                <c:pt idx="28">
                  <c:v>35286.0</c:v>
                </c:pt>
                <c:pt idx="29">
                  <c:v>36895.0</c:v>
                </c:pt>
                <c:pt idx="30">
                  <c:v>63603.0</c:v>
                </c:pt>
                <c:pt idx="31">
                  <c:v>112771.0</c:v>
                </c:pt>
                <c:pt idx="32">
                  <c:v>112344.0</c:v>
                </c:pt>
                <c:pt idx="33">
                  <c:v>189554.0</c:v>
                </c:pt>
                <c:pt idx="34">
                  <c:v>275120.0</c:v>
                </c:pt>
                <c:pt idx="35">
                  <c:v>337735.0</c:v>
                </c:pt>
                <c:pt idx="36">
                  <c:v>376216.0</c:v>
                </c:pt>
                <c:pt idx="37">
                  <c:v>460940.0</c:v>
                </c:pt>
                <c:pt idx="38">
                  <c:v>831203.0</c:v>
                </c:pt>
                <c:pt idx="39">
                  <c:v>751504.0</c:v>
                </c:pt>
                <c:pt idx="40">
                  <c:v>986535.0</c:v>
                </c:pt>
                <c:pt idx="41">
                  <c:v>1.947988E6</c:v>
                </c:pt>
                <c:pt idx="42">
                  <c:v>2.435727E6</c:v>
                </c:pt>
                <c:pt idx="43">
                  <c:v>3.623804E6</c:v>
                </c:pt>
                <c:pt idx="44">
                  <c:v>3.957185E6</c:v>
                </c:pt>
                <c:pt idx="45">
                  <c:v>7.007559E6</c:v>
                </c:pt>
                <c:pt idx="46">
                  <c:v>9.378117E6</c:v>
                </c:pt>
                <c:pt idx="47">
                  <c:v>7.486636E6</c:v>
                </c:pt>
                <c:pt idx="48">
                  <c:v>1.3037643E7</c:v>
                </c:pt>
                <c:pt idx="49">
                  <c:v>1.5487235E7</c:v>
                </c:pt>
                <c:pt idx="50">
                  <c:v>2.3937538E7</c:v>
                </c:pt>
                <c:pt idx="51">
                  <c:v>4.0374898E7</c:v>
                </c:pt>
                <c:pt idx="52">
                  <c:v>4.4615928E7</c:v>
                </c:pt>
                <c:pt idx="53">
                  <c:v>4.8201799E7</c:v>
                </c:pt>
                <c:pt idx="54">
                  <c:v>7.9226672E7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18547968"/>
        <c:axId val="2118300608"/>
      </c:scatterChart>
      <c:valAx>
        <c:axId val="21185479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18300608"/>
        <c:crosses val="autoZero"/>
        <c:crossBetween val="midCat"/>
      </c:valAx>
      <c:valAx>
        <c:axId val="2118300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185479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4762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/>
              <c:numFmt formatCode="0.0000E+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Kinetics!$F$12:$F$16</c:f>
              <c:numCache>
                <c:formatCode>General</c:formatCode>
                <c:ptCount val="5"/>
                <c:pt idx="0">
                  <c:v>0.0</c:v>
                </c:pt>
                <c:pt idx="1">
                  <c:v>100.0</c:v>
                </c:pt>
                <c:pt idx="2">
                  <c:v>200.0</c:v>
                </c:pt>
                <c:pt idx="3">
                  <c:v>300.0</c:v>
                </c:pt>
                <c:pt idx="4">
                  <c:v>400.0</c:v>
                </c:pt>
              </c:numCache>
            </c:numRef>
          </c:xVal>
          <c:yVal>
            <c:numRef>
              <c:f>Kinetics!$H$12:$H$16</c:f>
              <c:numCache>
                <c:formatCode>General</c:formatCode>
                <c:ptCount val="5"/>
                <c:pt idx="0">
                  <c:v>0.00100200400801603</c:v>
                </c:pt>
                <c:pt idx="1">
                  <c:v>0.00204498977505112</c:v>
                </c:pt>
                <c:pt idx="2">
                  <c:v>0.00311526479750779</c:v>
                </c:pt>
                <c:pt idx="3">
                  <c:v>0.0037037037037037</c:v>
                </c:pt>
                <c:pt idx="4">
                  <c:v>0.00497512437810945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732421456"/>
        <c:axId val="-1714511728"/>
      </c:scatterChart>
      <c:valAx>
        <c:axId val="-17324214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714511728"/>
        <c:crosses val="autoZero"/>
        <c:crossBetween val="midCat"/>
      </c:valAx>
      <c:valAx>
        <c:axId val="-171451172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1/C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7324214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Acetone Vapor Pressure</a:t>
            </a:r>
          </a:p>
        </c:rich>
      </c:tx>
      <c:layout>
        <c:manualLayout>
          <c:xMode val="edge"/>
          <c:yMode val="edge"/>
          <c:x val="0.243944444444445"/>
          <c:y val="0.0138888888888889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9307961504812"/>
          <c:y val="0.13461832895888"/>
          <c:w val="0.819018372703412"/>
          <c:h val="0.663132108486439"/>
        </c:manualLayout>
      </c:layout>
      <c:scatterChart>
        <c:scatterStyle val="lineMarker"/>
        <c:varyColors val="0"/>
        <c:ser>
          <c:idx val="0"/>
          <c:order val="0"/>
          <c:tx>
            <c:v>Measured</c:v>
          </c:tx>
          <c:spPr>
            <a:ln w="28575">
              <a:noFill/>
            </a:ln>
          </c:spPr>
          <c:xVal>
            <c:numRef>
              <c:f>'Acetone Vapor Pressure'!$A$18:$A$64</c:f>
              <c:numCache>
                <c:formatCode>General</c:formatCode>
                <c:ptCount val="47"/>
                <c:pt idx="0">
                  <c:v>203.65</c:v>
                </c:pt>
                <c:pt idx="1">
                  <c:v>212.45</c:v>
                </c:pt>
                <c:pt idx="2">
                  <c:v>234.05</c:v>
                </c:pt>
                <c:pt idx="3">
                  <c:v>243.25</c:v>
                </c:pt>
                <c:pt idx="4">
                  <c:v>253.34</c:v>
                </c:pt>
                <c:pt idx="5">
                  <c:v>259.18</c:v>
                </c:pt>
                <c:pt idx="6">
                  <c:v>262.12</c:v>
                </c:pt>
                <c:pt idx="7">
                  <c:v>282.23</c:v>
                </c:pt>
                <c:pt idx="8">
                  <c:v>265.04</c:v>
                </c:pt>
                <c:pt idx="9">
                  <c:v>267.05</c:v>
                </c:pt>
                <c:pt idx="10">
                  <c:v>271.76</c:v>
                </c:pt>
                <c:pt idx="11">
                  <c:v>272.95</c:v>
                </c:pt>
                <c:pt idx="12">
                  <c:v>275.12</c:v>
                </c:pt>
                <c:pt idx="13">
                  <c:v>275.97</c:v>
                </c:pt>
                <c:pt idx="14">
                  <c:v>278.64</c:v>
                </c:pt>
                <c:pt idx="15">
                  <c:v>282.03</c:v>
                </c:pt>
                <c:pt idx="16">
                  <c:v>285.62</c:v>
                </c:pt>
                <c:pt idx="17">
                  <c:v>288.94</c:v>
                </c:pt>
                <c:pt idx="18">
                  <c:v>293.87</c:v>
                </c:pt>
                <c:pt idx="19">
                  <c:v>294.63</c:v>
                </c:pt>
                <c:pt idx="20">
                  <c:v>299.86</c:v>
                </c:pt>
                <c:pt idx="21">
                  <c:v>302.43</c:v>
                </c:pt>
                <c:pt idx="22">
                  <c:v>308.22</c:v>
                </c:pt>
                <c:pt idx="23">
                  <c:v>311.75</c:v>
                </c:pt>
                <c:pt idx="24">
                  <c:v>314.68</c:v>
                </c:pt>
                <c:pt idx="25">
                  <c:v>318.66</c:v>
                </c:pt>
                <c:pt idx="26">
                  <c:v>320.47</c:v>
                </c:pt>
                <c:pt idx="27">
                  <c:v>328.22</c:v>
                </c:pt>
                <c:pt idx="28">
                  <c:v>329.03</c:v>
                </c:pt>
                <c:pt idx="29">
                  <c:v>338.01</c:v>
                </c:pt>
                <c:pt idx="30">
                  <c:v>338.95</c:v>
                </c:pt>
                <c:pt idx="31">
                  <c:v>347.09</c:v>
                </c:pt>
                <c:pt idx="32">
                  <c:v>355.19</c:v>
                </c:pt>
                <c:pt idx="33">
                  <c:v>365.73</c:v>
                </c:pt>
                <c:pt idx="34">
                  <c:v>377.03</c:v>
                </c:pt>
                <c:pt idx="35">
                  <c:v>390.32</c:v>
                </c:pt>
                <c:pt idx="36">
                  <c:v>397.45</c:v>
                </c:pt>
                <c:pt idx="37">
                  <c:v>446.37</c:v>
                </c:pt>
                <c:pt idx="38">
                  <c:v>457.62</c:v>
                </c:pt>
                <c:pt idx="39">
                  <c:v>470.61</c:v>
                </c:pt>
                <c:pt idx="40">
                  <c:v>481.33</c:v>
                </c:pt>
                <c:pt idx="41">
                  <c:v>492.33</c:v>
                </c:pt>
                <c:pt idx="42">
                  <c:v>496.74</c:v>
                </c:pt>
                <c:pt idx="43">
                  <c:v>499.79</c:v>
                </c:pt>
                <c:pt idx="44">
                  <c:v>505.69</c:v>
                </c:pt>
                <c:pt idx="45">
                  <c:v>507.61</c:v>
                </c:pt>
                <c:pt idx="46">
                  <c:v>508.1</c:v>
                </c:pt>
              </c:numCache>
            </c:numRef>
          </c:xVal>
          <c:yVal>
            <c:numRef>
              <c:f>'Acetone Vapor Pressure'!$C$18:$C$64</c:f>
              <c:numCache>
                <c:formatCode>General</c:formatCode>
                <c:ptCount val="47"/>
                <c:pt idx="0">
                  <c:v>1.770321701510838</c:v>
                </c:pt>
                <c:pt idx="1">
                  <c:v>2.078166708168154</c:v>
                </c:pt>
                <c:pt idx="2">
                  <c:v>2.901529154117123</c:v>
                </c:pt>
                <c:pt idx="3">
                  <c:v>3.198986805670933</c:v>
                </c:pt>
                <c:pt idx="4">
                  <c:v>3.541541803153256</c:v>
                </c:pt>
                <c:pt idx="5">
                  <c:v>3.630122642859312</c:v>
                </c:pt>
                <c:pt idx="6">
                  <c:v>3.714514169981388</c:v>
                </c:pt>
                <c:pt idx="7">
                  <c:v>4.171433900943008</c:v>
                </c:pt>
                <c:pt idx="8">
                  <c:v>3.778513011738925</c:v>
                </c:pt>
                <c:pt idx="9">
                  <c:v>3.835861719531325</c:v>
                </c:pt>
                <c:pt idx="10">
                  <c:v>3.939069749923424</c:v>
                </c:pt>
                <c:pt idx="11">
                  <c:v>3.968011039108611</c:v>
                </c:pt>
                <c:pt idx="12">
                  <c:v>4.016029963076024</c:v>
                </c:pt>
                <c:pt idx="13">
                  <c:v>4.040720983601193</c:v>
                </c:pt>
                <c:pt idx="14">
                  <c:v>4.094016681120422</c:v>
                </c:pt>
                <c:pt idx="15">
                  <c:v>4.169527489553293</c:v>
                </c:pt>
                <c:pt idx="16">
                  <c:v>4.242541428298384</c:v>
                </c:pt>
                <c:pt idx="17">
                  <c:v>4.3088630883653</c:v>
                </c:pt>
                <c:pt idx="18">
                  <c:v>4.407288905531388</c:v>
                </c:pt>
                <c:pt idx="19">
                  <c:v>4.41629093434484</c:v>
                </c:pt>
                <c:pt idx="20">
                  <c:v>4.513696924457404</c:v>
                </c:pt>
                <c:pt idx="21">
                  <c:v>4.567167577177019</c:v>
                </c:pt>
                <c:pt idx="22">
                  <c:v>4.657638984616081</c:v>
                </c:pt>
                <c:pt idx="23">
                  <c:v>4.729772053108286</c:v>
                </c:pt>
                <c:pt idx="24">
                  <c:v>4.764684131635809</c:v>
                </c:pt>
                <c:pt idx="25">
                  <c:v>4.828814513928006</c:v>
                </c:pt>
                <c:pt idx="26">
                  <c:v>4.871858868677871</c:v>
                </c:pt>
                <c:pt idx="27">
                  <c:v>4.974810944240687</c:v>
                </c:pt>
                <c:pt idx="28">
                  <c:v>5.002900068611387</c:v>
                </c:pt>
                <c:pt idx="29">
                  <c:v>5.132259689531044</c:v>
                </c:pt>
                <c:pt idx="30">
                  <c:v>5.135546068335079</c:v>
                </c:pt>
                <c:pt idx="31">
                  <c:v>5.255320757365109</c:v>
                </c:pt>
                <c:pt idx="32">
                  <c:v>5.358924215388511</c:v>
                </c:pt>
                <c:pt idx="33">
                  <c:v>5.486146996806573</c:v>
                </c:pt>
                <c:pt idx="34">
                  <c:v>5.613524702853652</c:v>
                </c:pt>
                <c:pt idx="35">
                  <c:v>5.752432609261474</c:v>
                </c:pt>
                <c:pt idx="36">
                  <c:v>5.823128481857082</c:v>
                </c:pt>
                <c:pt idx="37">
                  <c:v>6.24753138623357</c:v>
                </c:pt>
                <c:pt idx="38">
                  <c:v>6.332115143703462</c:v>
                </c:pt>
                <c:pt idx="39">
                  <c:v>6.425338548279633</c:v>
                </c:pt>
                <c:pt idx="40">
                  <c:v>6.499673338904676</c:v>
                </c:pt>
                <c:pt idx="41">
                  <c:v>6.570881370886278</c:v>
                </c:pt>
                <c:pt idx="42">
                  <c:v>6.599435452688469</c:v>
                </c:pt>
                <c:pt idx="43">
                  <c:v>6.619792232630352</c:v>
                </c:pt>
                <c:pt idx="44">
                  <c:v>6.656491094301585</c:v>
                </c:pt>
                <c:pt idx="45">
                  <c:v>6.668665415454492</c:v>
                </c:pt>
                <c:pt idx="46">
                  <c:v>6.672097857935717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756052464"/>
        <c:axId val="-1756050272"/>
      </c:scatterChart>
      <c:scatterChart>
        <c:scatterStyle val="smoothMarker"/>
        <c:varyColors val="0"/>
        <c:ser>
          <c:idx val="1"/>
          <c:order val="1"/>
          <c:tx>
            <c:v>Predicted</c:v>
          </c:tx>
          <c:marker>
            <c:symbol val="none"/>
          </c:marker>
          <c:xVal>
            <c:numRef>
              <c:f>'Acetone Vapor Pressure'!$A$18:$A$64</c:f>
              <c:numCache>
                <c:formatCode>General</c:formatCode>
                <c:ptCount val="47"/>
                <c:pt idx="0">
                  <c:v>203.65</c:v>
                </c:pt>
                <c:pt idx="1">
                  <c:v>212.45</c:v>
                </c:pt>
                <c:pt idx="2">
                  <c:v>234.05</c:v>
                </c:pt>
                <c:pt idx="3">
                  <c:v>243.25</c:v>
                </c:pt>
                <c:pt idx="4">
                  <c:v>253.34</c:v>
                </c:pt>
                <c:pt idx="5">
                  <c:v>259.18</c:v>
                </c:pt>
                <c:pt idx="6">
                  <c:v>262.12</c:v>
                </c:pt>
                <c:pt idx="7">
                  <c:v>282.23</c:v>
                </c:pt>
                <c:pt idx="8">
                  <c:v>265.04</c:v>
                </c:pt>
                <c:pt idx="9">
                  <c:v>267.05</c:v>
                </c:pt>
                <c:pt idx="10">
                  <c:v>271.76</c:v>
                </c:pt>
                <c:pt idx="11">
                  <c:v>272.95</c:v>
                </c:pt>
                <c:pt idx="12">
                  <c:v>275.12</c:v>
                </c:pt>
                <c:pt idx="13">
                  <c:v>275.97</c:v>
                </c:pt>
                <c:pt idx="14">
                  <c:v>278.64</c:v>
                </c:pt>
                <c:pt idx="15">
                  <c:v>282.03</c:v>
                </c:pt>
                <c:pt idx="16">
                  <c:v>285.62</c:v>
                </c:pt>
                <c:pt idx="17">
                  <c:v>288.94</c:v>
                </c:pt>
                <c:pt idx="18">
                  <c:v>293.87</c:v>
                </c:pt>
                <c:pt idx="19">
                  <c:v>294.63</c:v>
                </c:pt>
                <c:pt idx="20">
                  <c:v>299.86</c:v>
                </c:pt>
                <c:pt idx="21">
                  <c:v>302.43</c:v>
                </c:pt>
                <c:pt idx="22">
                  <c:v>308.22</c:v>
                </c:pt>
                <c:pt idx="23">
                  <c:v>311.75</c:v>
                </c:pt>
                <c:pt idx="24">
                  <c:v>314.68</c:v>
                </c:pt>
                <c:pt idx="25">
                  <c:v>318.66</c:v>
                </c:pt>
                <c:pt idx="26">
                  <c:v>320.47</c:v>
                </c:pt>
                <c:pt idx="27">
                  <c:v>328.22</c:v>
                </c:pt>
                <c:pt idx="28">
                  <c:v>329.03</c:v>
                </c:pt>
                <c:pt idx="29">
                  <c:v>338.01</c:v>
                </c:pt>
                <c:pt idx="30">
                  <c:v>338.95</c:v>
                </c:pt>
                <c:pt idx="31">
                  <c:v>347.09</c:v>
                </c:pt>
                <c:pt idx="32">
                  <c:v>355.19</c:v>
                </c:pt>
                <c:pt idx="33">
                  <c:v>365.73</c:v>
                </c:pt>
                <c:pt idx="34">
                  <c:v>377.03</c:v>
                </c:pt>
                <c:pt idx="35">
                  <c:v>390.32</c:v>
                </c:pt>
                <c:pt idx="36">
                  <c:v>397.45</c:v>
                </c:pt>
                <c:pt idx="37">
                  <c:v>446.37</c:v>
                </c:pt>
                <c:pt idx="38">
                  <c:v>457.62</c:v>
                </c:pt>
                <c:pt idx="39">
                  <c:v>470.61</c:v>
                </c:pt>
                <c:pt idx="40">
                  <c:v>481.33</c:v>
                </c:pt>
                <c:pt idx="41">
                  <c:v>492.33</c:v>
                </c:pt>
                <c:pt idx="42">
                  <c:v>496.74</c:v>
                </c:pt>
                <c:pt idx="43">
                  <c:v>499.79</c:v>
                </c:pt>
                <c:pt idx="44">
                  <c:v>505.69</c:v>
                </c:pt>
                <c:pt idx="45">
                  <c:v>507.61</c:v>
                </c:pt>
                <c:pt idx="46">
                  <c:v>508.1</c:v>
                </c:pt>
              </c:numCache>
            </c:numRef>
          </c:xVal>
          <c:yVal>
            <c:numRef>
              <c:f>'Acetone Vapor Pressure'!$D$18:$D$64</c:f>
              <c:numCache>
                <c:formatCode>General</c:formatCode>
                <c:ptCount val="47"/>
                <c:pt idx="0">
                  <c:v>1.748654126798544</c:v>
                </c:pt>
                <c:pt idx="1">
                  <c:v>2.125763068577434</c:v>
                </c:pt>
                <c:pt idx="2">
                  <c:v>2.910918876111848</c:v>
                </c:pt>
                <c:pt idx="3">
                  <c:v>3.196175358174038</c:v>
                </c:pt>
                <c:pt idx="4">
                  <c:v>3.481546436218117</c:v>
                </c:pt>
                <c:pt idx="5">
                  <c:v>3.635045606751838</c:v>
                </c:pt>
                <c:pt idx="6">
                  <c:v>3.709350104469557</c:v>
                </c:pt>
                <c:pt idx="7">
                  <c:v>4.170458100302737</c:v>
                </c:pt>
                <c:pt idx="8">
                  <c:v>3.78127946043963</c:v>
                </c:pt>
                <c:pt idx="9">
                  <c:v>3.829746250944614</c:v>
                </c:pt>
                <c:pt idx="10">
                  <c:v>3.94011128858358</c:v>
                </c:pt>
                <c:pt idx="11">
                  <c:v>3.967307711463107</c:v>
                </c:pt>
                <c:pt idx="12">
                  <c:v>4.016210861262508</c:v>
                </c:pt>
                <c:pt idx="13">
                  <c:v>4.035127654687005</c:v>
                </c:pt>
                <c:pt idx="14">
                  <c:v>4.09369458521037</c:v>
                </c:pt>
                <c:pt idx="15">
                  <c:v>4.166239969345953</c:v>
                </c:pt>
                <c:pt idx="16">
                  <c:v>4.240936398668903</c:v>
                </c:pt>
                <c:pt idx="17">
                  <c:v>4.308144594077218</c:v>
                </c:pt>
                <c:pt idx="18">
                  <c:v>4.404779614625877</c:v>
                </c:pt>
                <c:pt idx="19">
                  <c:v>4.419351797389486</c:v>
                </c:pt>
                <c:pt idx="20">
                  <c:v>4.517374300858572</c:v>
                </c:pt>
                <c:pt idx="21">
                  <c:v>4.564143868696826</c:v>
                </c:pt>
                <c:pt idx="22">
                  <c:v>4.666302676445529</c:v>
                </c:pt>
                <c:pt idx="23">
                  <c:v>4.72649807172591</c:v>
                </c:pt>
                <c:pt idx="24">
                  <c:v>4.77531309102845</c:v>
                </c:pt>
                <c:pt idx="25">
                  <c:v>4.840013430341722</c:v>
                </c:pt>
                <c:pt idx="26">
                  <c:v>4.868843297121501</c:v>
                </c:pt>
                <c:pt idx="27">
                  <c:v>4.988278706435725</c:v>
                </c:pt>
                <c:pt idx="28">
                  <c:v>5.000399777512907</c:v>
                </c:pt>
                <c:pt idx="29">
                  <c:v>5.13045541582408</c:v>
                </c:pt>
                <c:pt idx="30">
                  <c:v>5.14362678381597</c:v>
                </c:pt>
                <c:pt idx="31">
                  <c:v>5.254380177847816</c:v>
                </c:pt>
                <c:pt idx="32">
                  <c:v>5.35902151695351</c:v>
                </c:pt>
                <c:pt idx="33">
                  <c:v>5.487539500915132</c:v>
                </c:pt>
                <c:pt idx="34">
                  <c:v>5.616558710006789</c:v>
                </c:pt>
                <c:pt idx="35">
                  <c:v>5.757835010339402</c:v>
                </c:pt>
                <c:pt idx="36">
                  <c:v>5.829373550128174</c:v>
                </c:pt>
                <c:pt idx="37">
                  <c:v>6.253537608184953</c:v>
                </c:pt>
                <c:pt idx="38">
                  <c:v>6.337235200987214</c:v>
                </c:pt>
                <c:pt idx="39">
                  <c:v>6.428515786835121</c:v>
                </c:pt>
                <c:pt idx="40">
                  <c:v>6.499854756340618</c:v>
                </c:pt>
                <c:pt idx="41">
                  <c:v>6.56959003995143</c:v>
                </c:pt>
                <c:pt idx="42">
                  <c:v>6.596617049522654</c:v>
                </c:pt>
                <c:pt idx="43">
                  <c:v>6.615009998959705</c:v>
                </c:pt>
                <c:pt idx="44">
                  <c:v>6.649915077901634</c:v>
                </c:pt>
                <c:pt idx="45">
                  <c:v>6.661086570534918</c:v>
                </c:pt>
                <c:pt idx="46">
                  <c:v>6.663923143794436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756052464"/>
        <c:axId val="-1756050272"/>
      </c:scatterChart>
      <c:valAx>
        <c:axId val="-1756052464"/>
        <c:scaling>
          <c:orientation val="minMax"/>
          <c:min val="180.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Temperature (K)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-1756050272"/>
        <c:crosses val="autoZero"/>
        <c:crossBetween val="midCat"/>
      </c:valAx>
      <c:valAx>
        <c:axId val="-175605027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b="1" i="0"/>
                  <a:t>log</a:t>
                </a:r>
                <a:r>
                  <a:rPr lang="en-US" b="1" i="0" baseline="-25000"/>
                  <a:t>10</a:t>
                </a:r>
                <a:r>
                  <a:rPr lang="en-US" b="1" i="0"/>
                  <a:t>(P</a:t>
                </a:r>
                <a:r>
                  <a:rPr lang="en-US" b="1" i="0" baseline="30000"/>
                  <a:t>sat</a:t>
                </a:r>
                <a:r>
                  <a:rPr lang="en-US" b="1" i="0"/>
                  <a:t> (kPa))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-1756052464"/>
        <c:crosses val="autoZero"/>
        <c:crossBetween val="midCat"/>
      </c:valAx>
      <c:spPr>
        <a:ln>
          <a:solidFill>
            <a:schemeClr val="lt1">
              <a:shade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727236001749781"/>
          <c:y val="0.446317439486731"/>
          <c:w val="0.197763998250219"/>
          <c:h val="0.1674343832021"/>
        </c:manualLayout>
      </c:layout>
      <c:overlay val="1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'R-squared'!$G$1</c:f>
              <c:strCache>
                <c:ptCount val="1"/>
                <c:pt idx="0">
                  <c:v>y</c:v>
                </c:pt>
              </c:strCache>
            </c:strRef>
          </c:tx>
          <c:spPr>
            <a:ln w="4762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/>
              <c:numFmt formatCode="#,##0.0000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'R-squared'!$F$2:$F$22</c:f>
              <c:numCache>
                <c:formatCode>General</c:formatCode>
                <c:ptCount val="21"/>
                <c:pt idx="0">
                  <c:v>0.0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1.0</c:v>
                </c:pt>
              </c:numCache>
            </c:numRef>
          </c:xVal>
          <c:yVal>
            <c:numRef>
              <c:f>'R-squared'!$G$2:$G$22</c:f>
              <c:numCache>
                <c:formatCode>General</c:formatCode>
                <c:ptCount val="21"/>
                <c:pt idx="0">
                  <c:v>0.0482502831329496</c:v>
                </c:pt>
                <c:pt idx="1">
                  <c:v>0.0833302341849922</c:v>
                </c:pt>
                <c:pt idx="2">
                  <c:v>0.0583994217906296</c:v>
                </c:pt>
                <c:pt idx="3">
                  <c:v>0.182706675182136</c:v>
                </c:pt>
                <c:pt idx="4">
                  <c:v>0.159660276421582</c:v>
                </c:pt>
                <c:pt idx="5">
                  <c:v>0.201738627934379</c:v>
                </c:pt>
                <c:pt idx="6">
                  <c:v>0.332466850945222</c:v>
                </c:pt>
                <c:pt idx="7">
                  <c:v>0.388777894801702</c:v>
                </c:pt>
                <c:pt idx="8">
                  <c:v>0.348274021302879</c:v>
                </c:pt>
                <c:pt idx="9">
                  <c:v>0.403223712905259</c:v>
                </c:pt>
                <c:pt idx="10">
                  <c:v>0.480389383780323</c:v>
                </c:pt>
                <c:pt idx="11">
                  <c:v>0.507922561004176</c:v>
                </c:pt>
                <c:pt idx="12">
                  <c:v>0.527669000032426</c:v>
                </c:pt>
                <c:pt idx="13">
                  <c:v>0.605118104596249</c:v>
                </c:pt>
                <c:pt idx="14">
                  <c:v>0.62415650050793</c:v>
                </c:pt>
                <c:pt idx="15">
                  <c:v>0.6892212556609</c:v>
                </c:pt>
                <c:pt idx="16">
                  <c:v>0.711327345263796</c:v>
                </c:pt>
                <c:pt idx="17">
                  <c:v>0.711713369119318</c:v>
                </c:pt>
                <c:pt idx="18">
                  <c:v>0.790224456722084</c:v>
                </c:pt>
                <c:pt idx="19">
                  <c:v>0.808728262751815</c:v>
                </c:pt>
                <c:pt idx="20">
                  <c:v>0.876532737645774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18537168"/>
        <c:axId val="2118538944"/>
      </c:scatterChart>
      <c:valAx>
        <c:axId val="21185371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18538944"/>
        <c:crosses val="autoZero"/>
        <c:crossBetween val="midCat"/>
      </c:valAx>
      <c:valAx>
        <c:axId val="2118538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185371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Relationship Id="rId2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Relationship Id="rId2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Relationship Id="rId2" Type="http://schemas.openxmlformats.org/officeDocument/2006/relationships/image" Target="../media/image3.emf"/><Relationship Id="rId3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Relationship Id="rId2" Type="http://schemas.openxmlformats.org/officeDocument/2006/relationships/image" Target="../media/image6.emf"/><Relationship Id="rId3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238023</xdr:colOff>
      <xdr:row>0</xdr:row>
      <xdr:rowOff>90811</xdr:rowOff>
    </xdr:from>
    <xdr:to>
      <xdr:col>5</xdr:col>
      <xdr:colOff>172748</xdr:colOff>
      <xdr:row>23</xdr:row>
      <xdr:rowOff>27312</xdr:rowOff>
    </xdr:to>
    <xdr:sp macro="" textlink="">
      <xdr:nvSpPr>
        <xdr:cNvPr id="3" name="TextBox 2"/>
        <xdr:cNvSpPr txBox="1"/>
      </xdr:nvSpPr>
      <xdr:spPr>
        <a:xfrm>
          <a:off x="238023" y="90811"/>
          <a:ext cx="3430639" cy="373284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/>
            <a:t>Try it out:</a:t>
          </a:r>
        </a:p>
        <a:p>
          <a:endParaRPr lang="en-US" sz="1200" b="1"/>
        </a:p>
        <a:p>
          <a:r>
            <a:rPr lang="en-US" sz="1200" b="1"/>
            <a:t>Plot the data using a scatter plot.</a:t>
          </a:r>
        </a:p>
        <a:p>
          <a:endParaRPr lang="en-US" sz="1200" b="1"/>
        </a:p>
        <a:p>
          <a:r>
            <a:rPr lang="en-US" sz="1200" b="1"/>
            <a:t>The</a:t>
          </a:r>
          <a:r>
            <a:rPr lang="en-US" sz="1200" b="1" baseline="0"/>
            <a:t> data are noisy, but suggest some underlying curve.</a:t>
          </a:r>
        </a:p>
        <a:p>
          <a:endParaRPr lang="en-US" sz="1200" b="1" baseline="0"/>
        </a:p>
        <a:p>
          <a:r>
            <a:rPr lang="en-US" sz="1200" b="1" baseline="0"/>
            <a:t>Excel can help find this curve, and can plot it for you.</a:t>
          </a:r>
        </a:p>
        <a:p>
          <a:endParaRPr lang="en-US" sz="1200" b="1" baseline="0"/>
        </a:p>
        <a:p>
          <a:r>
            <a:rPr lang="en-US" sz="1200" b="1" baseline="0"/>
            <a:t>Try to get a "trend line" added to the plot.</a:t>
          </a:r>
        </a:p>
        <a:p>
          <a:endParaRPr lang="en-US" sz="1200" b="1" baseline="0"/>
        </a:p>
        <a:p>
          <a:r>
            <a:rPr lang="en-US" sz="1200" b="1" baseline="0"/>
            <a:t>--------------------------------------------------------------</a:t>
          </a:r>
        </a:p>
        <a:p>
          <a:endParaRPr lang="en-US" sz="1200" b="1" baseline="0">
            <a:solidFill>
              <a:srgbClr val="0070C0"/>
            </a:solidFill>
          </a:endParaRPr>
        </a:p>
        <a:p>
          <a:r>
            <a:rPr lang="en-US" sz="1200" b="1" baseline="0">
              <a:solidFill>
                <a:srgbClr val="0070C0"/>
              </a:solidFill>
            </a:rPr>
            <a:t>Plot the data.</a:t>
          </a:r>
        </a:p>
        <a:p>
          <a:r>
            <a:rPr lang="en-US" sz="1200" b="1" baseline="0">
              <a:solidFill>
                <a:srgbClr val="0070C0"/>
              </a:solidFill>
            </a:rPr>
            <a:t>Right click the data --&gt; Add trendline.</a:t>
          </a:r>
        </a:p>
        <a:p>
          <a:r>
            <a:rPr lang="en-US" sz="1200" b="1" baseline="0">
              <a:solidFill>
                <a:srgbClr val="0070C0"/>
              </a:solidFill>
            </a:rPr>
            <a:t>Choose type from options at right.</a:t>
          </a:r>
        </a:p>
        <a:p>
          <a:r>
            <a:rPr lang="en-US" sz="1200" b="1" baseline="0">
              <a:solidFill>
                <a:srgbClr val="0070C0"/>
              </a:solidFill>
            </a:rPr>
            <a:t>Check box to show equation on chart.</a:t>
          </a:r>
        </a:p>
      </xdr:txBody>
    </xdr:sp>
    <xdr:clientData/>
  </xdr:twoCellAnchor>
  <xdr:twoCellAnchor>
    <xdr:from>
      <xdr:col>8</xdr:col>
      <xdr:colOff>123371</xdr:colOff>
      <xdr:row>6</xdr:row>
      <xdr:rowOff>159658</xdr:rowOff>
    </xdr:from>
    <xdr:to>
      <xdr:col>14</xdr:col>
      <xdr:colOff>645886</xdr:colOff>
      <xdr:row>23</xdr:row>
      <xdr:rowOff>65315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93213</xdr:colOff>
      <xdr:row>1</xdr:row>
      <xdr:rowOff>151468</xdr:rowOff>
    </xdr:from>
    <xdr:to>
      <xdr:col>4</xdr:col>
      <xdr:colOff>314588</xdr:colOff>
      <xdr:row>30</xdr:row>
      <xdr:rowOff>89647</xdr:rowOff>
    </xdr:to>
    <xdr:sp macro="" textlink="">
      <xdr:nvSpPr>
        <xdr:cNvPr id="4" name="TextBox 3"/>
        <xdr:cNvSpPr txBox="1"/>
      </xdr:nvSpPr>
      <xdr:spPr>
        <a:xfrm>
          <a:off x="93213" y="315821"/>
          <a:ext cx="2910787" cy="470441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Bacterial Growth: E. Coli</a:t>
          </a:r>
        </a:p>
        <a:p>
          <a:endParaRPr lang="en-US" sz="1100" baseline="0"/>
        </a:p>
        <a:p>
          <a:r>
            <a:rPr lang="en-US" sz="1100" baseline="0"/>
            <a:t>We measured the number of cells N, versus time t. </a:t>
          </a:r>
        </a:p>
        <a:p>
          <a:endParaRPr lang="en-US" sz="1100" baseline="0"/>
        </a:p>
        <a:p>
          <a:r>
            <a:rPr lang="en-US" sz="1100" baseline="0"/>
            <a:t>We have a model equation for the growth</a:t>
          </a:r>
        </a:p>
        <a:p>
          <a:endParaRPr lang="en-US" sz="1100" baseline="0"/>
        </a:p>
        <a:p>
          <a:endParaRPr lang="en-US" sz="1100" baseline="0"/>
        </a:p>
        <a:p>
          <a:endParaRPr lang="en-US" sz="1100" baseline="0"/>
        </a:p>
        <a:p>
          <a:r>
            <a:rPr lang="en-US" sz="1100" baseline="0"/>
            <a:t>N</a:t>
          </a:r>
          <a:r>
            <a:rPr lang="en-US" sz="800" baseline="0"/>
            <a:t>0</a:t>
          </a:r>
          <a:r>
            <a:rPr lang="en-US" sz="1100" baseline="0"/>
            <a:t> is the initial number of cells</a:t>
          </a:r>
        </a:p>
        <a:p>
          <a:r>
            <a:rPr lang="en-US" sz="1100" baseline="0">
              <a:latin typeface="Symbol" charset="2"/>
              <a:ea typeface="Symbol" charset="2"/>
              <a:cs typeface="Symbol" charset="2"/>
            </a:rPr>
            <a:t>t</a:t>
          </a:r>
          <a:r>
            <a:rPr lang="en-US" sz="1100" baseline="0"/>
            <a:t> is the characteristic cell division timescale.</a:t>
          </a:r>
        </a:p>
        <a:p>
          <a:endParaRPr lang="en-US" sz="1100" baseline="0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/>
            <a:t>Use a trendline to find </a:t>
          </a:r>
          <a:r>
            <a:rPr lang="el-GR" sz="1100" b="1"/>
            <a:t>τ</a:t>
          </a:r>
          <a:r>
            <a:rPr lang="en-US" sz="1100" b="1"/>
            <a:t> for the bacteria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>
              <a:solidFill>
                <a:srgbClr val="0070C0"/>
              </a:solidFill>
            </a:rPr>
            <a:t>--------------------------------------------------------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>
              <a:solidFill>
                <a:srgbClr val="0070C0"/>
              </a:solidFill>
            </a:rPr>
            <a:t>Plot</a:t>
          </a:r>
          <a:r>
            <a:rPr lang="en-US" sz="1100" b="1" baseline="0">
              <a:solidFill>
                <a:srgbClr val="0070C0"/>
              </a:solidFill>
            </a:rPr>
            <a:t> data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baseline="0">
              <a:solidFill>
                <a:srgbClr val="0070C0"/>
              </a:solidFill>
            </a:rPr>
            <a:t>Add trendline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baseline="0">
              <a:solidFill>
                <a:srgbClr val="0070C0"/>
              </a:solidFill>
            </a:rPr>
            <a:t>Select exponential type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baseline="0">
              <a:solidFill>
                <a:srgbClr val="0070C0"/>
              </a:solidFill>
            </a:rPr>
            <a:t>Display equation on chart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baseline="0">
              <a:solidFill>
                <a:srgbClr val="0070C0"/>
              </a:solidFill>
            </a:rPr>
            <a:t>The coefficient of "x" in the equation is 1/</a:t>
          </a:r>
          <a:r>
            <a:rPr lang="el-GR" sz="1100" b="1">
              <a:solidFill>
                <a:srgbClr val="0070C0"/>
              </a:solidFill>
            </a:rPr>
            <a:t>τ</a:t>
          </a:r>
          <a:endParaRPr lang="en-US" sz="1100" b="1">
            <a:solidFill>
              <a:srgbClr val="0070C0"/>
            </a:solidFill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>
              <a:solidFill>
                <a:srgbClr val="0070C0"/>
              </a:solidFill>
            </a:rPr>
            <a:t>So, </a:t>
          </a:r>
          <a:r>
            <a:rPr lang="el-GR" sz="1100" b="1">
              <a:solidFill>
                <a:srgbClr val="0070C0"/>
              </a:solidFill>
            </a:rPr>
            <a:t>τ</a:t>
          </a:r>
          <a:r>
            <a:rPr lang="en-US" sz="1100" b="1">
              <a:solidFill>
                <a:srgbClr val="0070C0"/>
              </a:solidFill>
            </a:rPr>
            <a:t> = 1/0.0587 = 17.035775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>
              <a:solidFill>
                <a:srgbClr val="0070C0"/>
              </a:solidFill>
            </a:rPr>
            <a:t>---------------------------------------------------------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 b="1">
            <a:solidFill>
              <a:srgbClr val="0070C0"/>
            </a:solidFill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>
              <a:solidFill>
                <a:srgbClr val="0070C0"/>
              </a:solidFill>
            </a:rPr>
            <a:t>The</a:t>
          </a:r>
          <a:r>
            <a:rPr lang="en-US" sz="1100" b="1" baseline="0">
              <a:solidFill>
                <a:srgbClr val="0070C0"/>
              </a:solidFill>
            </a:rPr>
            <a:t> trendline uses N0 = 10.149 instead of the known value of 10. How could we do this problem with forcing a trendline to use N0=10?</a:t>
          </a:r>
          <a:endParaRPr lang="en-US" sz="1100" b="1">
            <a:solidFill>
              <a:srgbClr val="0070C0"/>
            </a:solidFill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 b="1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 b="1"/>
        </a:p>
        <a:p>
          <a:endParaRPr lang="en-US" sz="1100"/>
        </a:p>
      </xdr:txBody>
    </xdr:sp>
    <xdr:clientData/>
  </xdr:twoCellAnchor>
  <xdr:twoCellAnchor editAs="oneCell">
    <xdr:from>
      <xdr:col>0</xdr:col>
      <xdr:colOff>567736</xdr:colOff>
      <xdr:row>8</xdr:row>
      <xdr:rowOff>102355</xdr:rowOff>
    </xdr:from>
    <xdr:to>
      <xdr:col>2</xdr:col>
      <xdr:colOff>657520</xdr:colOff>
      <xdr:row>10</xdr:row>
      <xdr:rowOff>141258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7736" y="1447061"/>
          <a:ext cx="1434490" cy="367608"/>
        </a:xfrm>
        <a:prstGeom prst="rect">
          <a:avLst/>
        </a:prstGeom>
      </xdr:spPr>
    </xdr:pic>
    <xdr:clientData/>
  </xdr:twoCellAnchor>
  <xdr:twoCellAnchor>
    <xdr:from>
      <xdr:col>7</xdr:col>
      <xdr:colOff>280147</xdr:colOff>
      <xdr:row>19</xdr:row>
      <xdr:rowOff>40341</xdr:rowOff>
    </xdr:from>
    <xdr:to>
      <xdr:col>13</xdr:col>
      <xdr:colOff>444500</xdr:colOff>
      <xdr:row>35</xdr:row>
      <xdr:rowOff>153894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177800</xdr:colOff>
      <xdr:row>0</xdr:row>
      <xdr:rowOff>114300</xdr:rowOff>
    </xdr:from>
    <xdr:to>
      <xdr:col>4</xdr:col>
      <xdr:colOff>177800</xdr:colOff>
      <xdr:row>25</xdr:row>
      <xdr:rowOff>23739</xdr:rowOff>
    </xdr:to>
    <xdr:sp macro="" textlink="">
      <xdr:nvSpPr>
        <xdr:cNvPr id="3" name="TextBox 2"/>
        <xdr:cNvSpPr txBox="1"/>
      </xdr:nvSpPr>
      <xdr:spPr>
        <a:xfrm>
          <a:off x="177800" y="114300"/>
          <a:ext cx="2682430" cy="419420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Kinetic</a:t>
          </a:r>
          <a:r>
            <a:rPr lang="en-US" sz="1100" b="1" baseline="0"/>
            <a:t> data coefficients.</a:t>
          </a:r>
        </a:p>
        <a:p>
          <a:endParaRPr lang="en-US" sz="1100" baseline="0"/>
        </a:p>
        <a:p>
          <a:r>
            <a:rPr lang="en-US" sz="1100" baseline="0"/>
            <a:t>For the given C(t) data, find C</a:t>
          </a:r>
          <a:r>
            <a:rPr lang="en-US" sz="800" baseline="0"/>
            <a:t>0</a:t>
          </a:r>
          <a:r>
            <a:rPr lang="en-US" sz="1100" baseline="0"/>
            <a:t> and k for the following model. Use a trendline.</a:t>
          </a:r>
        </a:p>
        <a:p>
          <a:endParaRPr lang="en-US" sz="1100" baseline="0"/>
        </a:p>
        <a:p>
          <a:endParaRPr lang="en-US" sz="1100"/>
        </a:p>
        <a:p>
          <a:endParaRPr lang="en-US" sz="1100"/>
        </a:p>
        <a:p>
          <a:endParaRPr lang="en-US" sz="1100"/>
        </a:p>
        <a:p>
          <a:endParaRPr lang="en-US" sz="1100"/>
        </a:p>
        <a:p>
          <a:r>
            <a:rPr lang="en-US" sz="1100">
              <a:solidFill>
                <a:srgbClr val="0070C0"/>
              </a:solidFill>
            </a:rPr>
            <a:t>--------------------------------------------------------</a:t>
          </a:r>
        </a:p>
        <a:p>
          <a:endParaRPr lang="en-US" sz="1100">
            <a:solidFill>
              <a:srgbClr val="0070C0"/>
            </a:solidFill>
          </a:endParaRPr>
        </a:p>
        <a:p>
          <a:r>
            <a:rPr lang="en-US" sz="1100">
              <a:solidFill>
                <a:srgbClr val="0070C0"/>
              </a:solidFill>
            </a:rPr>
            <a:t>None</a:t>
          </a:r>
          <a:r>
            <a:rPr lang="en-US" sz="1100" baseline="0">
              <a:solidFill>
                <a:srgbClr val="0070C0"/>
              </a:solidFill>
            </a:rPr>
            <a:t> of the trendline options have this form.</a:t>
          </a:r>
        </a:p>
        <a:p>
          <a:endParaRPr lang="en-US" sz="1100" baseline="0">
            <a:solidFill>
              <a:srgbClr val="0070C0"/>
            </a:solidFill>
          </a:endParaRPr>
        </a:p>
        <a:p>
          <a:r>
            <a:rPr lang="en-US" sz="1100" baseline="0">
              <a:solidFill>
                <a:srgbClr val="0070C0"/>
              </a:solidFill>
            </a:rPr>
            <a:t>So, group terms to get the desired form.</a:t>
          </a:r>
        </a:p>
        <a:p>
          <a:endParaRPr lang="en-US" sz="1100" baseline="0">
            <a:solidFill>
              <a:srgbClr val="0070C0"/>
            </a:solidFill>
          </a:endParaRPr>
        </a:p>
        <a:p>
          <a:r>
            <a:rPr lang="en-US" sz="1100" baseline="0">
              <a:solidFill>
                <a:srgbClr val="0070C0"/>
              </a:solidFill>
            </a:rPr>
            <a:t>Take (1/C) as y, and (1/C</a:t>
          </a:r>
          <a:r>
            <a:rPr lang="en-US" sz="800" baseline="0">
              <a:solidFill>
                <a:srgbClr val="0070C0"/>
              </a:solidFill>
            </a:rPr>
            <a:t>0</a:t>
          </a:r>
          <a:r>
            <a:rPr lang="en-US" sz="1100" baseline="0">
              <a:solidFill>
                <a:srgbClr val="0070C0"/>
              </a:solidFill>
            </a:rPr>
            <a:t>) as b, then we have</a:t>
          </a:r>
        </a:p>
        <a:p>
          <a:endParaRPr lang="en-US" sz="1100" baseline="0">
            <a:solidFill>
              <a:srgbClr val="0070C0"/>
            </a:solidFill>
          </a:endParaRPr>
        </a:p>
        <a:p>
          <a:r>
            <a:rPr lang="en-US" sz="1100" baseline="0">
              <a:solidFill>
                <a:srgbClr val="0070C0"/>
              </a:solidFill>
            </a:rPr>
            <a:t>y = kt + b. </a:t>
          </a:r>
        </a:p>
        <a:p>
          <a:endParaRPr lang="en-US" sz="1100" baseline="0">
            <a:solidFill>
              <a:srgbClr val="0070C0"/>
            </a:solidFill>
          </a:endParaRPr>
        </a:p>
        <a:p>
          <a:r>
            <a:rPr lang="en-US" sz="1100" baseline="0">
              <a:solidFill>
                <a:srgbClr val="0070C0"/>
              </a:solidFill>
            </a:rPr>
            <a:t>Plot this. k will be the slope and b=1/C</a:t>
          </a:r>
          <a:r>
            <a:rPr lang="en-US" sz="800" baseline="0">
              <a:solidFill>
                <a:srgbClr val="0070C0"/>
              </a:solidFill>
            </a:rPr>
            <a:t>0</a:t>
          </a:r>
          <a:r>
            <a:rPr lang="en-US" sz="1100" baseline="0">
              <a:solidFill>
                <a:srgbClr val="0070C0"/>
              </a:solidFill>
            </a:rPr>
            <a:t> is the intercept. Then C</a:t>
          </a:r>
          <a:r>
            <a:rPr lang="en-US" sz="800" baseline="0">
              <a:solidFill>
                <a:srgbClr val="0070C0"/>
              </a:solidFill>
            </a:rPr>
            <a:t>0</a:t>
          </a:r>
          <a:r>
            <a:rPr lang="en-US" sz="1100" baseline="0">
              <a:solidFill>
                <a:srgbClr val="0070C0"/>
              </a:solidFill>
            </a:rPr>
            <a:t> = 1/b.</a:t>
          </a:r>
          <a:endParaRPr lang="en-US" sz="1100">
            <a:solidFill>
              <a:srgbClr val="0070C0"/>
            </a:solidFill>
          </a:endParaRPr>
        </a:p>
        <a:p>
          <a:endParaRPr lang="en-US" sz="1100"/>
        </a:p>
      </xdr:txBody>
    </xdr:sp>
    <xdr:clientData/>
  </xdr:twoCellAnchor>
  <xdr:twoCellAnchor editAs="oneCell">
    <xdr:from>
      <xdr:col>1</xdr:col>
      <xdr:colOff>214816</xdr:colOff>
      <xdr:row>6</xdr:row>
      <xdr:rowOff>30695</xdr:rowOff>
    </xdr:from>
    <xdr:to>
      <xdr:col>2</xdr:col>
      <xdr:colOff>663777</xdr:colOff>
      <xdr:row>8</xdr:row>
      <xdr:rowOff>95365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6266" y="1047462"/>
          <a:ext cx="1120411" cy="433009"/>
        </a:xfrm>
        <a:prstGeom prst="rect">
          <a:avLst/>
        </a:prstGeom>
      </xdr:spPr>
    </xdr:pic>
    <xdr:clientData/>
  </xdr:twoCellAnchor>
  <xdr:twoCellAnchor>
    <xdr:from>
      <xdr:col>4</xdr:col>
      <xdr:colOff>666453</xdr:colOff>
      <xdr:row>16</xdr:row>
      <xdr:rowOff>153587</xdr:rowOff>
    </xdr:from>
    <xdr:to>
      <xdr:col>11</xdr:col>
      <xdr:colOff>372098</xdr:colOff>
      <xdr:row>33</xdr:row>
      <xdr:rowOff>60058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246672</xdr:colOff>
      <xdr:row>16</xdr:row>
      <xdr:rowOff>67923</xdr:rowOff>
    </xdr:from>
    <xdr:to>
      <xdr:col>13</xdr:col>
      <xdr:colOff>90494</xdr:colOff>
      <xdr:row>36</xdr:row>
      <xdr:rowOff>118770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88900</xdr:colOff>
      <xdr:row>0</xdr:row>
      <xdr:rowOff>76200</xdr:rowOff>
    </xdr:from>
    <xdr:to>
      <xdr:col>3</xdr:col>
      <xdr:colOff>558800</xdr:colOff>
      <xdr:row>14</xdr:row>
      <xdr:rowOff>50800</xdr:rowOff>
    </xdr:to>
    <xdr:sp macro="" textlink="">
      <xdr:nvSpPr>
        <xdr:cNvPr id="3" name="TextBox 2"/>
        <xdr:cNvSpPr txBox="1"/>
      </xdr:nvSpPr>
      <xdr:spPr>
        <a:xfrm>
          <a:off x="88900" y="76200"/>
          <a:ext cx="2921000" cy="1866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The</a:t>
          </a:r>
          <a:r>
            <a:rPr lang="en-US" sz="1100" b="1" baseline="0"/>
            <a:t> Antoine equation relates vapor pressure to temperature.</a:t>
          </a:r>
        </a:p>
        <a:p>
          <a:endParaRPr lang="en-US" sz="1100" baseline="0"/>
        </a:p>
        <a:p>
          <a:r>
            <a:rPr lang="en-US" sz="1100" baseline="0"/>
            <a:t>The form is not one of the built-in trendline forms, and we cannot massage the equation to put it in one of those forms for plotting.</a:t>
          </a:r>
        </a:p>
        <a:p>
          <a:endParaRPr lang="en-US" sz="1100" baseline="0"/>
        </a:p>
        <a:p>
          <a:r>
            <a:rPr lang="en-US" sz="1100" baseline="0"/>
            <a:t>GOAL: find the "best" A, B, C.</a:t>
          </a:r>
        </a:p>
        <a:p>
          <a:endParaRPr lang="en-US" sz="1100" baseline="0"/>
        </a:p>
        <a:p>
          <a:r>
            <a:rPr lang="en-US" sz="1100" baseline="0"/>
            <a:t>How can we solve this problem?</a:t>
          </a:r>
          <a:endParaRPr lang="en-US" sz="1100"/>
        </a:p>
      </xdr:txBody>
    </xdr:sp>
    <xdr:clientData/>
  </xdr:twoCellAnchor>
  <xdr:twoCellAnchor editAs="oneCell">
    <xdr:from>
      <xdr:col>4</xdr:col>
      <xdr:colOff>138724</xdr:colOff>
      <xdr:row>3</xdr:row>
      <xdr:rowOff>84316</xdr:rowOff>
    </xdr:from>
    <xdr:to>
      <xdr:col>6</xdr:col>
      <xdr:colOff>269164</xdr:colOff>
      <xdr:row>5</xdr:row>
      <xdr:rowOff>113668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569305" y="606017"/>
          <a:ext cx="1826613" cy="356074"/>
        </a:xfrm>
        <a:prstGeom prst="rect">
          <a:avLst/>
        </a:prstGeom>
      </xdr:spPr>
    </xdr:pic>
    <xdr:clientData/>
  </xdr:twoCellAnchor>
  <xdr:twoCellAnchor editAs="oneCell">
    <xdr:from>
      <xdr:col>6</xdr:col>
      <xdr:colOff>28647</xdr:colOff>
      <xdr:row>35</xdr:row>
      <xdr:rowOff>152781</xdr:rowOff>
    </xdr:from>
    <xdr:to>
      <xdr:col>13</xdr:col>
      <xdr:colOff>264217</xdr:colOff>
      <xdr:row>77</xdr:row>
      <xdr:rowOff>15086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56391" y="6349999"/>
          <a:ext cx="5067300" cy="66802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114301</xdr:colOff>
      <xdr:row>0</xdr:row>
      <xdr:rowOff>114300</xdr:rowOff>
    </xdr:from>
    <xdr:to>
      <xdr:col>4</xdr:col>
      <xdr:colOff>304801</xdr:colOff>
      <xdr:row>23</xdr:row>
      <xdr:rowOff>101600</xdr:rowOff>
    </xdr:to>
    <xdr:sp macro="" textlink="">
      <xdr:nvSpPr>
        <xdr:cNvPr id="2" name="TextBox 1"/>
        <xdr:cNvSpPr txBox="1"/>
      </xdr:nvSpPr>
      <xdr:spPr>
        <a:xfrm>
          <a:off x="114301" y="114300"/>
          <a:ext cx="3492500" cy="3784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/>
            <a:t>R-squared</a:t>
          </a:r>
        </a:p>
        <a:p>
          <a:endParaRPr lang="en-US" sz="1200"/>
        </a:p>
        <a:p>
          <a:r>
            <a:rPr lang="en-US" sz="1200"/>
            <a:t>1. Plot</a:t>
          </a:r>
          <a:r>
            <a:rPr lang="en-US" sz="1200" baseline="0"/>
            <a:t> the data</a:t>
          </a:r>
        </a:p>
        <a:p>
          <a:r>
            <a:rPr lang="en-US" sz="1200" baseline="0"/>
            <a:t>2. Create a linear trendline.</a:t>
          </a:r>
        </a:p>
        <a:p>
          <a:r>
            <a:rPr lang="en-US" sz="1200" baseline="0"/>
            <a:t>3. Show the R-squared value</a:t>
          </a:r>
        </a:p>
        <a:p>
          <a:r>
            <a:rPr lang="en-US" sz="1200" baseline="0"/>
            <a:t>4. Show the equation with 6 decimals.</a:t>
          </a:r>
        </a:p>
        <a:p>
          <a:r>
            <a:rPr lang="en-US" sz="1200" baseline="0"/>
            <a:t>5. Create a series of the model data from the line.</a:t>
          </a:r>
        </a:p>
        <a:p>
          <a:r>
            <a:rPr lang="en-US" sz="1200" baseline="0"/>
            <a:t>6. </a:t>
          </a:r>
          <a:r>
            <a:rPr lang="en-US" sz="1200" b="1" baseline="0"/>
            <a:t>Evaluate function RSQ, CORREL, and CORREL^2</a:t>
          </a:r>
        </a:p>
        <a:p>
          <a:endParaRPr lang="en-US" sz="1200" b="1" baseline="0"/>
        </a:p>
        <a:p>
          <a:r>
            <a:rPr lang="en-US" sz="1200" b="1" baseline="0"/>
            <a:t>R^2 is the square of the correlation coefficient:</a:t>
          </a:r>
        </a:p>
        <a:p>
          <a:endParaRPr lang="en-US" sz="1200" b="1" baseline="0"/>
        </a:p>
        <a:p>
          <a:endParaRPr lang="en-US" sz="1200" b="1" baseline="0"/>
        </a:p>
      </xdr:txBody>
    </xdr:sp>
    <xdr:clientData/>
  </xdr:twoCellAnchor>
  <xdr:twoCellAnchor editAs="oneCell">
    <xdr:from>
      <xdr:col>0</xdr:col>
      <xdr:colOff>495300</xdr:colOff>
      <xdr:row>13</xdr:row>
      <xdr:rowOff>63499</xdr:rowOff>
    </xdr:from>
    <xdr:to>
      <xdr:col>4</xdr:col>
      <xdr:colOff>76200</xdr:colOff>
      <xdr:row>16</xdr:row>
      <xdr:rowOff>22646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5300" y="2209799"/>
          <a:ext cx="2882900" cy="454447"/>
        </a:xfrm>
        <a:prstGeom prst="rect">
          <a:avLst/>
        </a:prstGeom>
      </xdr:spPr>
    </xdr:pic>
    <xdr:clientData/>
  </xdr:twoCellAnchor>
  <xdr:twoCellAnchor editAs="oneCell">
    <xdr:from>
      <xdr:col>1</xdr:col>
      <xdr:colOff>292100</xdr:colOff>
      <xdr:row>17</xdr:row>
      <xdr:rowOff>38100</xdr:rowOff>
    </xdr:from>
    <xdr:to>
      <xdr:col>3</xdr:col>
      <xdr:colOff>241300</xdr:colOff>
      <xdr:row>21</xdr:row>
      <xdr:rowOff>9358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17600" y="2844800"/>
          <a:ext cx="1600200" cy="631658"/>
        </a:xfrm>
        <a:prstGeom prst="rect">
          <a:avLst/>
        </a:prstGeom>
      </xdr:spPr>
    </xdr:pic>
    <xdr:clientData/>
  </xdr:twoCellAnchor>
  <xdr:twoCellAnchor>
    <xdr:from>
      <xdr:col>8</xdr:col>
      <xdr:colOff>622300</xdr:colOff>
      <xdr:row>12</xdr:row>
      <xdr:rowOff>25400</xdr:rowOff>
    </xdr:from>
    <xdr:to>
      <xdr:col>14</xdr:col>
      <xdr:colOff>203200</xdr:colOff>
      <xdr:row>28</xdr:row>
      <xdr:rowOff>127000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Relationship Id="rId2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 enableFormatConditionsCalculation="0"/>
  <dimension ref="G1:H23"/>
  <sheetViews>
    <sheetView zoomScale="175" workbookViewId="0">
      <selection activeCell="E31" sqref="E31"/>
    </sheetView>
  </sheetViews>
  <sheetFormatPr baseColWidth="10" defaultColWidth="8.83203125" defaultRowHeight="13" x14ac:dyDescent="0.15"/>
  <cols>
    <col min="5" max="6" width="10.83203125" bestFit="1" customWidth="1"/>
    <col min="7" max="7" width="8.83203125" style="5"/>
    <col min="8" max="8" width="19.83203125" style="5" bestFit="1" customWidth="1"/>
  </cols>
  <sheetData>
    <row r="1" spans="7:8" ht="14" thickBot="1" x14ac:dyDescent="0.2">
      <c r="G1" s="6"/>
      <c r="H1" s="6"/>
    </row>
    <row r="2" spans="7:8" ht="14" thickTop="1" x14ac:dyDescent="0.15">
      <c r="G2" s="11" t="s">
        <v>11</v>
      </c>
      <c r="H2" s="11" t="s">
        <v>12</v>
      </c>
    </row>
    <row r="3" spans="7:8" x14ac:dyDescent="0.15">
      <c r="G3" s="5">
        <v>0.01</v>
      </c>
      <c r="H3" s="5">
        <f ca="1">SIN(G3)+0.1*RAND()-0.05</f>
        <v>5.0808254393403141E-2</v>
      </c>
    </row>
    <row r="4" spans="7:8" x14ac:dyDescent="0.15">
      <c r="G4" s="5">
        <f>0.05+G3</f>
        <v>6.0000000000000005E-2</v>
      </c>
      <c r="H4" s="5">
        <f t="shared" ref="H4:H23" ca="1" si="0">SIN(G4)+0.1*RAND()-0.05</f>
        <v>5.9770798254466392E-2</v>
      </c>
    </row>
    <row r="5" spans="7:8" x14ac:dyDescent="0.15">
      <c r="G5" s="5">
        <f t="shared" ref="G5:G23" si="1">0.05+G4</f>
        <v>0.11000000000000001</v>
      </c>
      <c r="H5" s="5">
        <f t="shared" ca="1" si="0"/>
        <v>0.12723858798186322</v>
      </c>
    </row>
    <row r="6" spans="7:8" x14ac:dyDescent="0.15">
      <c r="G6" s="5">
        <f t="shared" si="1"/>
        <v>0.16000000000000003</v>
      </c>
      <c r="H6" s="5">
        <f t="shared" ca="1" si="0"/>
        <v>0.19891376165016983</v>
      </c>
    </row>
    <row r="7" spans="7:8" x14ac:dyDescent="0.15">
      <c r="G7" s="5">
        <f t="shared" si="1"/>
        <v>0.21000000000000002</v>
      </c>
      <c r="H7" s="5">
        <f t="shared" ca="1" si="0"/>
        <v>0.19156286979844128</v>
      </c>
    </row>
    <row r="8" spans="7:8" x14ac:dyDescent="0.15">
      <c r="G8" s="5">
        <f t="shared" si="1"/>
        <v>0.26</v>
      </c>
      <c r="H8" s="5">
        <f t="shared" ca="1" si="0"/>
        <v>0.21898307897143821</v>
      </c>
    </row>
    <row r="9" spans="7:8" x14ac:dyDescent="0.15">
      <c r="G9" s="5">
        <f t="shared" si="1"/>
        <v>0.31</v>
      </c>
      <c r="H9" s="5">
        <f t="shared" ca="1" si="0"/>
        <v>0.34574060555462194</v>
      </c>
    </row>
    <row r="10" spans="7:8" x14ac:dyDescent="0.15">
      <c r="G10" s="5">
        <f t="shared" si="1"/>
        <v>0.36</v>
      </c>
      <c r="H10" s="5">
        <f t="shared" ca="1" si="0"/>
        <v>0.30562560896160923</v>
      </c>
    </row>
    <row r="11" spans="7:8" x14ac:dyDescent="0.15">
      <c r="G11" s="5">
        <f t="shared" si="1"/>
        <v>0.41</v>
      </c>
      <c r="H11" s="5">
        <f t="shared" ca="1" si="0"/>
        <v>0.42242218720370828</v>
      </c>
    </row>
    <row r="12" spans="7:8" x14ac:dyDescent="0.15">
      <c r="G12" s="5">
        <f t="shared" si="1"/>
        <v>0.45999999999999996</v>
      </c>
      <c r="H12" s="5">
        <f t="shared" ca="1" si="0"/>
        <v>0.47918959639920194</v>
      </c>
    </row>
    <row r="13" spans="7:8" x14ac:dyDescent="0.15">
      <c r="G13" s="5">
        <f t="shared" si="1"/>
        <v>0.51</v>
      </c>
      <c r="H13" s="5">
        <f t="shared" ca="1" si="0"/>
        <v>0.52510518327107658</v>
      </c>
    </row>
    <row r="14" spans="7:8" x14ac:dyDescent="0.15">
      <c r="G14" s="5">
        <f t="shared" si="1"/>
        <v>0.56000000000000005</v>
      </c>
      <c r="H14" s="5">
        <f t="shared" ca="1" si="0"/>
        <v>0.56209226849512173</v>
      </c>
    </row>
    <row r="15" spans="7:8" x14ac:dyDescent="0.15">
      <c r="G15" s="5">
        <f t="shared" si="1"/>
        <v>0.6100000000000001</v>
      </c>
      <c r="H15" s="5">
        <f t="shared" ca="1" si="0"/>
        <v>0.61071189771683088</v>
      </c>
    </row>
    <row r="16" spans="7:8" x14ac:dyDescent="0.15">
      <c r="G16" s="5">
        <f t="shared" si="1"/>
        <v>0.66000000000000014</v>
      </c>
      <c r="H16" s="5">
        <f t="shared" ca="1" si="0"/>
        <v>0.62986811567941159</v>
      </c>
    </row>
    <row r="17" spans="7:8" x14ac:dyDescent="0.15">
      <c r="G17" s="5">
        <f t="shared" si="1"/>
        <v>0.71000000000000019</v>
      </c>
      <c r="H17" s="5">
        <f t="shared" ca="1" si="0"/>
        <v>0.65651737997600901</v>
      </c>
    </row>
    <row r="18" spans="7:8" x14ac:dyDescent="0.15">
      <c r="G18" s="5">
        <f t="shared" si="1"/>
        <v>0.76000000000000023</v>
      </c>
      <c r="H18" s="5">
        <f t="shared" ca="1" si="0"/>
        <v>0.65958053087310475</v>
      </c>
    </row>
    <row r="19" spans="7:8" x14ac:dyDescent="0.15">
      <c r="G19" s="5">
        <f t="shared" si="1"/>
        <v>0.81000000000000028</v>
      </c>
      <c r="H19" s="5">
        <f t="shared" ca="1" si="0"/>
        <v>0.76937957090945175</v>
      </c>
    </row>
    <row r="20" spans="7:8" x14ac:dyDescent="0.15">
      <c r="G20" s="5">
        <f t="shared" si="1"/>
        <v>0.86000000000000032</v>
      </c>
      <c r="H20" s="5">
        <f t="shared" ca="1" si="0"/>
        <v>0.74507935850768692</v>
      </c>
    </row>
    <row r="21" spans="7:8" x14ac:dyDescent="0.15">
      <c r="G21" s="5">
        <f t="shared" si="1"/>
        <v>0.91000000000000036</v>
      </c>
      <c r="H21" s="5">
        <f t="shared" ca="1" si="0"/>
        <v>0.74976354583552451</v>
      </c>
    </row>
    <row r="22" spans="7:8" x14ac:dyDescent="0.15">
      <c r="G22" s="5">
        <f t="shared" si="1"/>
        <v>0.96000000000000041</v>
      </c>
      <c r="H22" s="5">
        <f t="shared" ca="1" si="0"/>
        <v>0.82739014758143203</v>
      </c>
    </row>
    <row r="23" spans="7:8" x14ac:dyDescent="0.15">
      <c r="G23" s="5">
        <f t="shared" si="1"/>
        <v>1.0100000000000005</v>
      </c>
      <c r="H23" s="5">
        <f t="shared" ca="1" si="0"/>
        <v>0.87825187078136624</v>
      </c>
    </row>
  </sheetData>
  <phoneticPr fontId="3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enableFormatConditionsCalculation="0"/>
  <dimension ref="E2:I73"/>
  <sheetViews>
    <sheetView zoomScale="170" workbookViewId="0">
      <selection activeCell="C33" sqref="C33"/>
    </sheetView>
  </sheetViews>
  <sheetFormatPr baseColWidth="10" defaultColWidth="8.83203125" defaultRowHeight="13" x14ac:dyDescent="0.15"/>
  <cols>
    <col min="6" max="6" width="9.5" style="5" bestFit="1" customWidth="1"/>
    <col min="7" max="7" width="9.33203125" style="5" bestFit="1" customWidth="1"/>
    <col min="8" max="8" width="7.1640625" style="5" customWidth="1"/>
    <col min="9" max="9" width="10.6640625" style="5" customWidth="1"/>
    <col min="12" max="12" width="13.5" bestFit="1" customWidth="1"/>
  </cols>
  <sheetData>
    <row r="2" spans="5:9" x14ac:dyDescent="0.15">
      <c r="E2" s="5"/>
      <c r="F2" s="15" t="s">
        <v>14</v>
      </c>
      <c r="G2" s="16">
        <f>1/0.0587</f>
        <v>17.035775127768314</v>
      </c>
      <c r="H2" s="30" t="s">
        <v>15</v>
      </c>
    </row>
    <row r="4" spans="5:9" x14ac:dyDescent="0.15">
      <c r="F4" s="13"/>
    </row>
    <row r="5" spans="5:9" x14ac:dyDescent="0.15">
      <c r="F5" s="28" t="s">
        <v>28</v>
      </c>
      <c r="G5" s="28" t="s">
        <v>29</v>
      </c>
      <c r="H5" s="7"/>
      <c r="I5"/>
    </row>
    <row r="6" spans="5:9" x14ac:dyDescent="0.15">
      <c r="F6" s="5">
        <v>0</v>
      </c>
      <c r="G6" s="12">
        <v>10</v>
      </c>
      <c r="H6"/>
      <c r="I6"/>
    </row>
    <row r="7" spans="5:9" x14ac:dyDescent="0.15">
      <c r="F7" s="5">
        <v>5</v>
      </c>
      <c r="G7" s="14">
        <v>14</v>
      </c>
      <c r="H7"/>
      <c r="I7"/>
    </row>
    <row r="8" spans="5:9" x14ac:dyDescent="0.15">
      <c r="F8" s="5">
        <v>10</v>
      </c>
      <c r="G8" s="14">
        <v>23</v>
      </c>
      <c r="H8"/>
      <c r="I8"/>
    </row>
    <row r="9" spans="5:9" x14ac:dyDescent="0.15">
      <c r="F9" s="5">
        <v>15</v>
      </c>
      <c r="G9" s="14">
        <v>26</v>
      </c>
      <c r="H9"/>
      <c r="I9"/>
    </row>
    <row r="10" spans="5:9" x14ac:dyDescent="0.15">
      <c r="F10" s="5">
        <v>20</v>
      </c>
      <c r="G10" s="14">
        <v>23</v>
      </c>
      <c r="H10"/>
      <c r="I10"/>
    </row>
    <row r="11" spans="5:9" x14ac:dyDescent="0.15">
      <c r="F11" s="5">
        <v>25</v>
      </c>
      <c r="G11" s="14">
        <v>45</v>
      </c>
      <c r="H11"/>
      <c r="I11"/>
    </row>
    <row r="12" spans="5:9" x14ac:dyDescent="0.15">
      <c r="F12" s="5">
        <v>30</v>
      </c>
      <c r="G12" s="14">
        <v>77</v>
      </c>
      <c r="H12"/>
      <c r="I12"/>
    </row>
    <row r="13" spans="5:9" x14ac:dyDescent="0.15">
      <c r="F13" s="5">
        <v>35</v>
      </c>
      <c r="G13" s="14">
        <v>50</v>
      </c>
      <c r="H13"/>
      <c r="I13"/>
    </row>
    <row r="14" spans="5:9" x14ac:dyDescent="0.15">
      <c r="F14" s="5">
        <v>40</v>
      </c>
      <c r="G14" s="14">
        <v>124</v>
      </c>
      <c r="H14"/>
      <c r="I14"/>
    </row>
    <row r="15" spans="5:9" x14ac:dyDescent="0.15">
      <c r="F15" s="5">
        <v>45</v>
      </c>
      <c r="G15" s="14">
        <v>158</v>
      </c>
      <c r="H15"/>
      <c r="I15"/>
    </row>
    <row r="16" spans="5:9" x14ac:dyDescent="0.15">
      <c r="F16" s="5">
        <v>50</v>
      </c>
      <c r="G16" s="14">
        <v>143</v>
      </c>
      <c r="H16"/>
      <c r="I16"/>
    </row>
    <row r="17" spans="6:9" x14ac:dyDescent="0.15">
      <c r="F17" s="5">
        <v>55</v>
      </c>
      <c r="G17" s="14">
        <v>244</v>
      </c>
      <c r="H17"/>
      <c r="I17"/>
    </row>
    <row r="18" spans="6:9" x14ac:dyDescent="0.15">
      <c r="F18" s="5">
        <v>60</v>
      </c>
      <c r="G18" s="14">
        <v>335</v>
      </c>
      <c r="H18"/>
      <c r="I18"/>
    </row>
    <row r="19" spans="6:9" x14ac:dyDescent="0.15">
      <c r="F19" s="5">
        <v>65</v>
      </c>
      <c r="G19" s="14">
        <v>457</v>
      </c>
      <c r="H19"/>
      <c r="I19"/>
    </row>
    <row r="20" spans="6:9" x14ac:dyDescent="0.15">
      <c r="F20" s="5">
        <v>70</v>
      </c>
      <c r="G20" s="14">
        <v>769</v>
      </c>
      <c r="H20"/>
      <c r="I20"/>
    </row>
    <row r="21" spans="6:9" x14ac:dyDescent="0.15">
      <c r="F21" s="5">
        <v>75</v>
      </c>
      <c r="G21" s="14">
        <v>922</v>
      </c>
      <c r="H21"/>
      <c r="I21"/>
    </row>
    <row r="22" spans="6:9" x14ac:dyDescent="0.15">
      <c r="F22" s="5">
        <v>80</v>
      </c>
      <c r="G22" s="14">
        <v>1152</v>
      </c>
      <c r="H22"/>
      <c r="I22"/>
    </row>
    <row r="23" spans="6:9" x14ac:dyDescent="0.15">
      <c r="F23" s="5">
        <v>85</v>
      </c>
      <c r="G23" s="14">
        <v>1898</v>
      </c>
      <c r="H23"/>
      <c r="I23"/>
    </row>
    <row r="24" spans="6:9" x14ac:dyDescent="0.15">
      <c r="F24" s="5">
        <v>90</v>
      </c>
      <c r="G24" s="14">
        <v>2122</v>
      </c>
      <c r="H24"/>
      <c r="I24"/>
    </row>
    <row r="25" spans="6:9" x14ac:dyDescent="0.15">
      <c r="F25" s="5">
        <v>95</v>
      </c>
      <c r="G25" s="14">
        <v>2559</v>
      </c>
      <c r="H25"/>
      <c r="I25"/>
    </row>
    <row r="26" spans="6:9" x14ac:dyDescent="0.15">
      <c r="F26" s="5">
        <v>100</v>
      </c>
      <c r="G26" s="14">
        <v>4412</v>
      </c>
      <c r="H26"/>
      <c r="I26"/>
    </row>
    <row r="27" spans="6:9" x14ac:dyDescent="0.15">
      <c r="F27" s="5">
        <v>105</v>
      </c>
      <c r="G27" s="14">
        <v>4580</v>
      </c>
      <c r="H27"/>
      <c r="I27"/>
    </row>
    <row r="28" spans="6:9" x14ac:dyDescent="0.15">
      <c r="F28" s="5">
        <v>110</v>
      </c>
      <c r="G28" s="14">
        <v>7224</v>
      </c>
      <c r="H28"/>
      <c r="I28"/>
    </row>
    <row r="29" spans="6:9" x14ac:dyDescent="0.15">
      <c r="F29" s="5">
        <v>115</v>
      </c>
      <c r="G29" s="14">
        <v>6762</v>
      </c>
      <c r="H29"/>
      <c r="I29"/>
    </row>
    <row r="30" spans="6:9" x14ac:dyDescent="0.15">
      <c r="F30" s="5">
        <v>120</v>
      </c>
      <c r="G30" s="14">
        <v>11788</v>
      </c>
      <c r="H30"/>
      <c r="I30"/>
    </row>
    <row r="31" spans="6:9" x14ac:dyDescent="0.15">
      <c r="F31" s="5">
        <v>125</v>
      </c>
      <c r="G31" s="14">
        <v>16270</v>
      </c>
      <c r="H31"/>
      <c r="I31"/>
    </row>
    <row r="32" spans="6:9" x14ac:dyDescent="0.15">
      <c r="F32" s="5">
        <v>130</v>
      </c>
      <c r="G32" s="14">
        <v>19770</v>
      </c>
      <c r="H32"/>
      <c r="I32"/>
    </row>
    <row r="33" spans="6:9" x14ac:dyDescent="0.15">
      <c r="F33" s="5">
        <v>135</v>
      </c>
      <c r="G33" s="14">
        <v>19504</v>
      </c>
      <c r="H33"/>
      <c r="I33"/>
    </row>
    <row r="34" spans="6:9" x14ac:dyDescent="0.15">
      <c r="F34" s="5">
        <v>140</v>
      </c>
      <c r="G34" s="14">
        <v>35286</v>
      </c>
      <c r="H34"/>
      <c r="I34"/>
    </row>
    <row r="35" spans="6:9" x14ac:dyDescent="0.15">
      <c r="F35" s="5">
        <v>145</v>
      </c>
      <c r="G35" s="14">
        <v>36895</v>
      </c>
      <c r="H35"/>
      <c r="I35"/>
    </row>
    <row r="36" spans="6:9" x14ac:dyDescent="0.15">
      <c r="F36" s="5">
        <v>150</v>
      </c>
      <c r="G36" s="14">
        <v>63603</v>
      </c>
      <c r="H36"/>
      <c r="I36"/>
    </row>
    <row r="37" spans="6:9" x14ac:dyDescent="0.15">
      <c r="F37" s="5">
        <v>155</v>
      </c>
      <c r="G37" s="14">
        <v>112771</v>
      </c>
      <c r="H37"/>
      <c r="I37"/>
    </row>
    <row r="38" spans="6:9" x14ac:dyDescent="0.15">
      <c r="F38" s="5">
        <v>160</v>
      </c>
      <c r="G38" s="14">
        <v>112344</v>
      </c>
      <c r="H38"/>
      <c r="I38"/>
    </row>
    <row r="39" spans="6:9" x14ac:dyDescent="0.15">
      <c r="F39" s="5">
        <v>165</v>
      </c>
      <c r="G39" s="14">
        <v>189554</v>
      </c>
      <c r="H39"/>
      <c r="I39"/>
    </row>
    <row r="40" spans="6:9" x14ac:dyDescent="0.15">
      <c r="F40" s="5">
        <v>170</v>
      </c>
      <c r="G40" s="14">
        <v>275120</v>
      </c>
      <c r="H40"/>
      <c r="I40"/>
    </row>
    <row r="41" spans="6:9" x14ac:dyDescent="0.15">
      <c r="F41" s="5">
        <v>175</v>
      </c>
      <c r="G41" s="14">
        <v>337735</v>
      </c>
      <c r="H41"/>
      <c r="I41"/>
    </row>
    <row r="42" spans="6:9" x14ac:dyDescent="0.15">
      <c r="F42" s="5">
        <v>180</v>
      </c>
      <c r="G42" s="14">
        <v>376216</v>
      </c>
      <c r="H42"/>
      <c r="I42"/>
    </row>
    <row r="43" spans="6:9" x14ac:dyDescent="0.15">
      <c r="F43" s="5">
        <v>185</v>
      </c>
      <c r="G43" s="14">
        <v>460940</v>
      </c>
      <c r="H43"/>
      <c r="I43"/>
    </row>
    <row r="44" spans="6:9" x14ac:dyDescent="0.15">
      <c r="F44" s="5">
        <v>190</v>
      </c>
      <c r="G44" s="14">
        <v>831203</v>
      </c>
      <c r="H44"/>
      <c r="I44"/>
    </row>
    <row r="45" spans="6:9" x14ac:dyDescent="0.15">
      <c r="F45" s="5">
        <v>195</v>
      </c>
      <c r="G45" s="14">
        <v>751504</v>
      </c>
      <c r="H45"/>
      <c r="I45"/>
    </row>
    <row r="46" spans="6:9" x14ac:dyDescent="0.15">
      <c r="F46" s="5">
        <v>200</v>
      </c>
      <c r="G46" s="14">
        <v>986535</v>
      </c>
      <c r="H46"/>
      <c r="I46"/>
    </row>
    <row r="47" spans="6:9" x14ac:dyDescent="0.15">
      <c r="F47" s="5">
        <v>205</v>
      </c>
      <c r="G47" s="14">
        <v>1947988</v>
      </c>
      <c r="H47"/>
      <c r="I47"/>
    </row>
    <row r="48" spans="6:9" x14ac:dyDescent="0.15">
      <c r="F48" s="5">
        <v>210</v>
      </c>
      <c r="G48" s="14">
        <v>2435727</v>
      </c>
      <c r="H48"/>
      <c r="I48"/>
    </row>
    <row r="49" spans="6:9" x14ac:dyDescent="0.15">
      <c r="F49" s="5">
        <v>215</v>
      </c>
      <c r="G49" s="14">
        <v>3623804</v>
      </c>
      <c r="H49"/>
      <c r="I49"/>
    </row>
    <row r="50" spans="6:9" x14ac:dyDescent="0.15">
      <c r="F50" s="5">
        <v>220</v>
      </c>
      <c r="G50" s="14">
        <v>3957185</v>
      </c>
      <c r="H50"/>
      <c r="I50"/>
    </row>
    <row r="51" spans="6:9" x14ac:dyDescent="0.15">
      <c r="F51" s="5">
        <v>225</v>
      </c>
      <c r="G51" s="14">
        <v>7007559</v>
      </c>
      <c r="H51"/>
      <c r="I51"/>
    </row>
    <row r="52" spans="6:9" x14ac:dyDescent="0.15">
      <c r="F52" s="5">
        <v>230</v>
      </c>
      <c r="G52" s="14">
        <v>9378117</v>
      </c>
      <c r="H52"/>
      <c r="I52"/>
    </row>
    <row r="53" spans="6:9" x14ac:dyDescent="0.15">
      <c r="F53" s="5">
        <v>235</v>
      </c>
      <c r="G53" s="14">
        <v>7486636</v>
      </c>
      <c r="H53"/>
      <c r="I53"/>
    </row>
    <row r="54" spans="6:9" x14ac:dyDescent="0.15">
      <c r="F54" s="5">
        <v>240</v>
      </c>
      <c r="G54" s="14">
        <v>13037643</v>
      </c>
      <c r="H54"/>
      <c r="I54"/>
    </row>
    <row r="55" spans="6:9" x14ac:dyDescent="0.15">
      <c r="F55" s="5">
        <v>245</v>
      </c>
      <c r="G55" s="14">
        <v>15487235</v>
      </c>
      <c r="H55"/>
      <c r="I55"/>
    </row>
    <row r="56" spans="6:9" x14ac:dyDescent="0.15">
      <c r="F56" s="5">
        <v>250</v>
      </c>
      <c r="G56" s="14">
        <v>23937538</v>
      </c>
      <c r="H56"/>
      <c r="I56"/>
    </row>
    <row r="57" spans="6:9" x14ac:dyDescent="0.15">
      <c r="F57" s="5">
        <v>255</v>
      </c>
      <c r="G57" s="14">
        <v>40374898</v>
      </c>
      <c r="H57"/>
      <c r="I57"/>
    </row>
    <row r="58" spans="6:9" x14ac:dyDescent="0.15">
      <c r="F58" s="5">
        <v>260</v>
      </c>
      <c r="G58" s="14">
        <v>44615928</v>
      </c>
      <c r="H58"/>
      <c r="I58"/>
    </row>
    <row r="59" spans="6:9" x14ac:dyDescent="0.15">
      <c r="F59" s="5">
        <v>265</v>
      </c>
      <c r="G59" s="14">
        <v>48201799</v>
      </c>
      <c r="H59"/>
      <c r="I59"/>
    </row>
    <row r="60" spans="6:9" x14ac:dyDescent="0.15">
      <c r="F60" s="22">
        <v>270</v>
      </c>
      <c r="G60" s="29">
        <v>79226672</v>
      </c>
      <c r="H60"/>
      <c r="I60"/>
    </row>
    <row r="61" spans="6:9" x14ac:dyDescent="0.15">
      <c r="H61"/>
      <c r="I61"/>
    </row>
    <row r="62" spans="6:9" x14ac:dyDescent="0.15">
      <c r="H62"/>
      <c r="I62"/>
    </row>
    <row r="63" spans="6:9" x14ac:dyDescent="0.15">
      <c r="H63"/>
      <c r="I63"/>
    </row>
    <row r="64" spans="6:9" x14ac:dyDescent="0.15">
      <c r="H64"/>
      <c r="I64"/>
    </row>
    <row r="65" spans="8:9" x14ac:dyDescent="0.15">
      <c r="H65"/>
      <c r="I65"/>
    </row>
    <row r="66" spans="8:9" x14ac:dyDescent="0.15">
      <c r="H66"/>
      <c r="I66"/>
    </row>
    <row r="67" spans="8:9" x14ac:dyDescent="0.15">
      <c r="H67"/>
      <c r="I67"/>
    </row>
    <row r="68" spans="8:9" x14ac:dyDescent="0.15">
      <c r="H68"/>
      <c r="I68"/>
    </row>
    <row r="69" spans="8:9" x14ac:dyDescent="0.15">
      <c r="H69"/>
      <c r="I69"/>
    </row>
    <row r="70" spans="8:9" x14ac:dyDescent="0.15">
      <c r="H70"/>
      <c r="I70"/>
    </row>
    <row r="71" spans="8:9" x14ac:dyDescent="0.15">
      <c r="H71"/>
      <c r="I71"/>
    </row>
    <row r="72" spans="8:9" x14ac:dyDescent="0.15">
      <c r="H72"/>
      <c r="I72"/>
    </row>
    <row r="73" spans="8:9" x14ac:dyDescent="0.15">
      <c r="H73"/>
      <c r="I73"/>
    </row>
  </sheetData>
  <phoneticPr fontId="3" type="noConversion"/>
  <pageMargins left="0.75" right="0.75" top="1" bottom="1" header="0.5" footer="0.5"/>
  <pageSetup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 enableFormatConditionsCalculation="0"/>
  <dimension ref="F6:H17"/>
  <sheetViews>
    <sheetView zoomScale="214" workbookViewId="0">
      <selection activeCell="E32" sqref="E32"/>
    </sheetView>
  </sheetViews>
  <sheetFormatPr baseColWidth="10" defaultColWidth="8.83203125" defaultRowHeight="13" x14ac:dyDescent="0.15"/>
  <cols>
    <col min="6" max="6" width="8.6640625" customWidth="1"/>
    <col min="7" max="7" width="9" customWidth="1"/>
    <col min="8" max="8" width="11" bestFit="1" customWidth="1"/>
  </cols>
  <sheetData>
    <row r="6" spans="6:8" ht="15" x14ac:dyDescent="0.15">
      <c r="F6" s="24" t="s">
        <v>16</v>
      </c>
      <c r="G6" s="26">
        <v>9.6050000000000004E-6</v>
      </c>
      <c r="H6" s="15" t="s">
        <v>17</v>
      </c>
    </row>
    <row r="7" spans="6:8" ht="16" x14ac:dyDescent="0.2">
      <c r="F7" s="24" t="s">
        <v>26</v>
      </c>
      <c r="G7" s="16">
        <f>1/0.0010472</f>
        <v>954.92742551566073</v>
      </c>
      <c r="H7" s="15" t="s">
        <v>18</v>
      </c>
    </row>
    <row r="9" spans="6:8" ht="14" thickBot="1" x14ac:dyDescent="0.2"/>
    <row r="10" spans="6:8" ht="14" thickTop="1" x14ac:dyDescent="0.15">
      <c r="F10" s="10" t="s">
        <v>4</v>
      </c>
      <c r="G10" s="10" t="s">
        <v>6</v>
      </c>
      <c r="H10" s="36" t="s">
        <v>36</v>
      </c>
    </row>
    <row r="11" spans="6:8" ht="15" x14ac:dyDescent="0.15">
      <c r="F11" s="9" t="s">
        <v>5</v>
      </c>
      <c r="G11" s="9" t="s">
        <v>27</v>
      </c>
      <c r="H11" s="36"/>
    </row>
    <row r="12" spans="6:8" x14ac:dyDescent="0.15">
      <c r="F12" s="5">
        <v>0</v>
      </c>
      <c r="G12" s="5">
        <v>998</v>
      </c>
      <c r="H12" s="36">
        <f>1/G12</f>
        <v>1.002004008016032E-3</v>
      </c>
    </row>
    <row r="13" spans="6:8" x14ac:dyDescent="0.15">
      <c r="F13" s="5">
        <v>100</v>
      </c>
      <c r="G13" s="5">
        <v>489</v>
      </c>
      <c r="H13" s="36">
        <f t="shared" ref="H13:H16" si="0">1/G13</f>
        <v>2.0449897750511249E-3</v>
      </c>
    </row>
    <row r="14" spans="6:8" x14ac:dyDescent="0.15">
      <c r="F14" s="5">
        <v>200</v>
      </c>
      <c r="G14" s="5">
        <v>321</v>
      </c>
      <c r="H14" s="36">
        <f t="shared" si="0"/>
        <v>3.1152647975077881E-3</v>
      </c>
    </row>
    <row r="15" spans="6:8" x14ac:dyDescent="0.15">
      <c r="F15" s="5">
        <v>300</v>
      </c>
      <c r="G15" s="5">
        <v>270</v>
      </c>
      <c r="H15" s="36">
        <f t="shared" si="0"/>
        <v>3.7037037037037038E-3</v>
      </c>
    </row>
    <row r="16" spans="6:8" ht="14" thickBot="1" x14ac:dyDescent="0.2">
      <c r="F16" s="6">
        <v>400</v>
      </c>
      <c r="G16" s="6">
        <v>201</v>
      </c>
      <c r="H16" s="36">
        <f t="shared" si="0"/>
        <v>4.9751243781094526E-3</v>
      </c>
    </row>
    <row r="17" ht="14" thickTop="1" x14ac:dyDescent="0.15"/>
  </sheetData>
  <phoneticPr fontId="3" type="noConversion"/>
  <pageMargins left="0.75" right="0.75" top="1" bottom="1" header="0.5" footer="0.5"/>
  <pageSetup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 enableFormatConditionsCalculation="0"/>
  <dimension ref="A1:H64"/>
  <sheetViews>
    <sheetView zoomScale="133" workbookViewId="0">
      <selection activeCell="J12" sqref="J12"/>
    </sheetView>
  </sheetViews>
  <sheetFormatPr baseColWidth="10" defaultColWidth="8.83203125" defaultRowHeight="13" x14ac:dyDescent="0.15"/>
  <cols>
    <col min="1" max="1" width="12.6640625" bestFit="1" customWidth="1"/>
    <col min="2" max="2" width="9.5" customWidth="1"/>
    <col min="3" max="3" width="10" customWidth="1"/>
    <col min="4" max="4" width="12.83203125" customWidth="1"/>
    <col min="5" max="5" width="9" bestFit="1" customWidth="1"/>
    <col min="6" max="6" width="13.33203125" customWidth="1"/>
    <col min="7" max="7" width="10.83203125" customWidth="1"/>
  </cols>
  <sheetData>
    <row r="1" spans="1:7" ht="14" thickBot="1" x14ac:dyDescent="0.2">
      <c r="E1" s="4"/>
      <c r="F1" s="4"/>
    </row>
    <row r="2" spans="1:7" ht="14" thickTop="1" x14ac:dyDescent="0.15">
      <c r="E2" s="34" t="s">
        <v>7</v>
      </c>
      <c r="F2" s="34"/>
    </row>
    <row r="8" spans="1:7" ht="14" thickBot="1" x14ac:dyDescent="0.2"/>
    <row r="9" spans="1:7" ht="14" thickTop="1" x14ac:dyDescent="0.15">
      <c r="E9" s="35" t="s">
        <v>8</v>
      </c>
      <c r="F9" s="35"/>
      <c r="G9" s="35"/>
    </row>
    <row r="10" spans="1:7" x14ac:dyDescent="0.15">
      <c r="E10" s="25" t="s">
        <v>9</v>
      </c>
      <c r="F10" s="25" t="s">
        <v>10</v>
      </c>
      <c r="G10" s="25" t="s">
        <v>6</v>
      </c>
    </row>
    <row r="11" spans="1:7" ht="14" thickBot="1" x14ac:dyDescent="0.2">
      <c r="E11" s="18">
        <v>9.4071453558114868</v>
      </c>
      <c r="F11" s="18">
        <v>1301.2864098253112</v>
      </c>
      <c r="G11" s="18">
        <v>-33.735800073048289</v>
      </c>
    </row>
    <row r="12" spans="1:7" s="23" customFormat="1" ht="14" thickTop="1" x14ac:dyDescent="0.15">
      <c r="E12"/>
      <c r="F12"/>
      <c r="G12"/>
    </row>
    <row r="13" spans="1:7" s="23" customFormat="1" x14ac:dyDescent="0.15"/>
    <row r="14" spans="1:7" s="23" customFormat="1" x14ac:dyDescent="0.15">
      <c r="E14" s="20" t="s">
        <v>21</v>
      </c>
      <c r="F14" s="21"/>
      <c r="G14" s="21"/>
    </row>
    <row r="15" spans="1:7" ht="14" thickBot="1" x14ac:dyDescent="0.2">
      <c r="C15" s="4"/>
      <c r="D15" s="4"/>
      <c r="E15" s="4"/>
      <c r="F15" s="4"/>
      <c r="G15" s="19"/>
    </row>
    <row r="16" spans="1:7" ht="40" thickTop="1" x14ac:dyDescent="0.15">
      <c r="A16" s="1" t="s">
        <v>0</v>
      </c>
      <c r="B16" s="2" t="s">
        <v>1</v>
      </c>
      <c r="C16" s="2" t="s">
        <v>22</v>
      </c>
      <c r="D16" s="2" t="s">
        <v>13</v>
      </c>
      <c r="E16" s="32" t="s">
        <v>33</v>
      </c>
      <c r="F16" s="33" t="s">
        <v>34</v>
      </c>
      <c r="G16" s="19"/>
    </row>
    <row r="17" spans="1:8" ht="14" thickBot="1" x14ac:dyDescent="0.2">
      <c r="A17" s="3" t="s">
        <v>2</v>
      </c>
      <c r="B17" s="3" t="s">
        <v>3</v>
      </c>
      <c r="C17" s="31" t="s">
        <v>30</v>
      </c>
      <c r="D17" s="31" t="s">
        <v>31</v>
      </c>
      <c r="E17" s="6" t="s">
        <v>32</v>
      </c>
      <c r="F17" s="4" t="s">
        <v>35</v>
      </c>
    </row>
    <row r="18" spans="1:8" ht="14" thickTop="1" x14ac:dyDescent="0.15">
      <c r="A18" s="5">
        <v>203.65</v>
      </c>
      <c r="B18" s="5">
        <v>58.927999999999997</v>
      </c>
      <c r="C18">
        <f>LOG(B18)</f>
        <v>1.7703217015108377</v>
      </c>
      <c r="D18">
        <f>A-B/(A18+C_)</f>
        <v>1.7486541267985443</v>
      </c>
      <c r="E18">
        <f>D18-C18</f>
        <v>-2.1667574712293414E-2</v>
      </c>
      <c r="F18">
        <f>SUMSQ(E18:E64)</f>
        <v>7.5546331017903971E-3</v>
      </c>
      <c r="H18" s="8"/>
    </row>
    <row r="19" spans="1:8" x14ac:dyDescent="0.15">
      <c r="A19" s="5">
        <v>212.45</v>
      </c>
      <c r="B19" s="5">
        <v>119.72</v>
      </c>
      <c r="C19">
        <f t="shared" ref="C19:C64" si="0">LOG(B19)</f>
        <v>2.0781667081681539</v>
      </c>
      <c r="D19">
        <f>A-B/(A19+C_)</f>
        <v>2.1257630685774345</v>
      </c>
      <c r="E19">
        <f t="shared" ref="E19:E64" si="1">D19-C19</f>
        <v>4.7596360409280614E-2</v>
      </c>
      <c r="H19" s="8"/>
    </row>
    <row r="20" spans="1:8" x14ac:dyDescent="0.15">
      <c r="A20" s="5">
        <v>234.05</v>
      </c>
      <c r="B20" s="5">
        <v>797.13</v>
      </c>
      <c r="C20">
        <f t="shared" si="0"/>
        <v>2.9015291541171231</v>
      </c>
      <c r="D20">
        <f>A-B/(A20+C_)</f>
        <v>2.9109188761118476</v>
      </c>
      <c r="E20">
        <f t="shared" si="1"/>
        <v>9.3897219947245425E-3</v>
      </c>
    </row>
    <row r="21" spans="1:8" x14ac:dyDescent="0.15">
      <c r="A21" s="5">
        <v>243.25</v>
      </c>
      <c r="B21" s="5">
        <v>1581.2</v>
      </c>
      <c r="C21">
        <f t="shared" si="0"/>
        <v>3.1989868056709332</v>
      </c>
      <c r="D21">
        <f>A-B/(A21+C_)</f>
        <v>3.1961753581740382</v>
      </c>
      <c r="E21">
        <f t="shared" si="1"/>
        <v>-2.8114474968949921E-3</v>
      </c>
    </row>
    <row r="22" spans="1:8" x14ac:dyDescent="0.15">
      <c r="A22" s="5">
        <v>253.34</v>
      </c>
      <c r="B22" s="5">
        <v>3479.7</v>
      </c>
      <c r="C22">
        <f t="shared" si="0"/>
        <v>3.541541803153256</v>
      </c>
      <c r="D22">
        <f>A-B/(A22+C_)</f>
        <v>3.4815464362181174</v>
      </c>
      <c r="E22">
        <f t="shared" si="1"/>
        <v>-5.9995366935138517E-2</v>
      </c>
    </row>
    <row r="23" spans="1:8" x14ac:dyDescent="0.15">
      <c r="A23" s="5">
        <v>259.18</v>
      </c>
      <c r="B23" s="5">
        <v>4267</v>
      </c>
      <c r="C23">
        <f t="shared" si="0"/>
        <v>3.6301226428593121</v>
      </c>
      <c r="D23">
        <f>A-B/(A23+C_)</f>
        <v>3.635045606751838</v>
      </c>
      <c r="E23">
        <f t="shared" si="1"/>
        <v>4.922963892525889E-3</v>
      </c>
    </row>
    <row r="24" spans="1:8" x14ac:dyDescent="0.15">
      <c r="A24" s="5">
        <v>262.12</v>
      </c>
      <c r="B24" s="5">
        <v>5182.2</v>
      </c>
      <c r="C24">
        <f t="shared" si="0"/>
        <v>3.7145141699813879</v>
      </c>
      <c r="D24">
        <f>A-B/(A24+C_)</f>
        <v>3.7093501044695572</v>
      </c>
      <c r="E24">
        <f t="shared" si="1"/>
        <v>-5.1640655118307954E-3</v>
      </c>
    </row>
    <row r="25" spans="1:8" x14ac:dyDescent="0.15">
      <c r="A25" s="5">
        <v>282.23</v>
      </c>
      <c r="B25" s="5">
        <v>14840</v>
      </c>
      <c r="C25">
        <f t="shared" si="0"/>
        <v>4.1714339009430086</v>
      </c>
      <c r="D25">
        <f>A-B/(A25+C_)</f>
        <v>4.1704581003027377</v>
      </c>
      <c r="E25">
        <f t="shared" si="1"/>
        <v>-9.7580064027091851E-4</v>
      </c>
    </row>
    <row r="26" spans="1:8" x14ac:dyDescent="0.15">
      <c r="A26" s="5">
        <v>265.04000000000002</v>
      </c>
      <c r="B26" s="5">
        <v>6005</v>
      </c>
      <c r="C26">
        <f t="shared" si="0"/>
        <v>3.7785130117389247</v>
      </c>
      <c r="D26">
        <f>A-B/(A26+C_)</f>
        <v>3.78127946043963</v>
      </c>
      <c r="E26">
        <f t="shared" si="1"/>
        <v>2.766448700705304E-3</v>
      </c>
    </row>
    <row r="27" spans="1:8" x14ac:dyDescent="0.15">
      <c r="A27" s="5">
        <v>267.05</v>
      </c>
      <c r="B27" s="5">
        <v>6852.7</v>
      </c>
      <c r="C27">
        <f t="shared" si="0"/>
        <v>3.8358617195313252</v>
      </c>
      <c r="D27">
        <f>A-B/(A27+C_)</f>
        <v>3.8297462509446136</v>
      </c>
      <c r="E27">
        <f t="shared" si="1"/>
        <v>-6.1154685867115255E-3</v>
      </c>
    </row>
    <row r="28" spans="1:8" x14ac:dyDescent="0.15">
      <c r="A28" s="5">
        <v>271.76</v>
      </c>
      <c r="B28" s="5">
        <v>8691</v>
      </c>
      <c r="C28">
        <f t="shared" si="0"/>
        <v>3.9390697499234242</v>
      </c>
      <c r="D28">
        <f>A-B/(A28+C_)</f>
        <v>3.9401112885835801</v>
      </c>
      <c r="E28">
        <f t="shared" si="1"/>
        <v>1.0415386601558829E-3</v>
      </c>
    </row>
    <row r="29" spans="1:8" x14ac:dyDescent="0.15">
      <c r="A29" s="5">
        <v>272.95</v>
      </c>
      <c r="B29" s="5">
        <v>9289.9</v>
      </c>
      <c r="C29">
        <f t="shared" si="0"/>
        <v>3.9680110391086112</v>
      </c>
      <c r="D29">
        <f>A-B/(A29+C_)</f>
        <v>3.967307711463107</v>
      </c>
      <c r="E29">
        <f t="shared" si="1"/>
        <v>-7.0332764550418148E-4</v>
      </c>
    </row>
    <row r="30" spans="1:8" x14ac:dyDescent="0.15">
      <c r="A30" s="5">
        <v>275.12</v>
      </c>
      <c r="B30" s="5">
        <v>10376</v>
      </c>
      <c r="C30">
        <f t="shared" si="0"/>
        <v>4.0160299630760239</v>
      </c>
      <c r="D30">
        <f>A-B/(A30+C_)</f>
        <v>4.0162108612625076</v>
      </c>
      <c r="E30">
        <f t="shared" si="1"/>
        <v>1.8089818648370226E-4</v>
      </c>
    </row>
    <row r="31" spans="1:8" x14ac:dyDescent="0.15">
      <c r="A31" s="5">
        <v>275.97000000000003</v>
      </c>
      <c r="B31" s="5">
        <v>10983</v>
      </c>
      <c r="C31">
        <f t="shared" si="0"/>
        <v>4.0407209836011937</v>
      </c>
      <c r="D31">
        <f>A-B/(A31+C_)</f>
        <v>4.0351276546870052</v>
      </c>
      <c r="E31">
        <f t="shared" si="1"/>
        <v>-5.5933289141885112E-3</v>
      </c>
    </row>
    <row r="32" spans="1:8" x14ac:dyDescent="0.15">
      <c r="A32" s="5">
        <v>278.64</v>
      </c>
      <c r="B32" s="5">
        <v>12417</v>
      </c>
      <c r="C32">
        <f t="shared" si="0"/>
        <v>4.0940166811204222</v>
      </c>
      <c r="D32">
        <f>A-B/(A32+C_)</f>
        <v>4.093694585210371</v>
      </c>
      <c r="E32">
        <f t="shared" si="1"/>
        <v>-3.2209591005116778E-4</v>
      </c>
    </row>
    <row r="33" spans="1:5" x14ac:dyDescent="0.15">
      <c r="A33" s="5">
        <v>282.02999999999997</v>
      </c>
      <c r="B33" s="5">
        <v>14775</v>
      </c>
      <c r="C33">
        <f t="shared" si="0"/>
        <v>4.1695274895532926</v>
      </c>
      <c r="D33">
        <f>A-B/(A33+C_)</f>
        <v>4.1662399693459529</v>
      </c>
      <c r="E33">
        <f t="shared" si="1"/>
        <v>-3.2875202073396892E-3</v>
      </c>
    </row>
    <row r="34" spans="1:5" x14ac:dyDescent="0.15">
      <c r="A34" s="5">
        <v>285.62</v>
      </c>
      <c r="B34" s="5">
        <v>17480</v>
      </c>
      <c r="C34">
        <f t="shared" si="0"/>
        <v>4.2425414282983844</v>
      </c>
      <c r="D34">
        <f>A-B/(A34+C_)</f>
        <v>4.2409363986689028</v>
      </c>
      <c r="E34">
        <f t="shared" si="1"/>
        <v>-1.6050296294816135E-3</v>
      </c>
    </row>
    <row r="35" spans="1:5" x14ac:dyDescent="0.15">
      <c r="A35" s="5">
        <v>288.94</v>
      </c>
      <c r="B35" s="5">
        <v>20364</v>
      </c>
      <c r="C35">
        <f t="shared" si="0"/>
        <v>4.3088630883653005</v>
      </c>
      <c r="D35">
        <f>A-B/(A35+C_)</f>
        <v>4.3081445940772181</v>
      </c>
      <c r="E35">
        <f t="shared" si="1"/>
        <v>-7.1849428808246074E-4</v>
      </c>
    </row>
    <row r="36" spans="1:5" x14ac:dyDescent="0.15">
      <c r="A36" s="5">
        <v>293.87</v>
      </c>
      <c r="B36" s="5">
        <v>25544</v>
      </c>
      <c r="C36">
        <f t="shared" si="0"/>
        <v>4.4072889055313889</v>
      </c>
      <c r="D36">
        <f>A-B/(A36+C_)</f>
        <v>4.4047796146258777</v>
      </c>
      <c r="E36">
        <f t="shared" si="1"/>
        <v>-2.5092909055111079E-3</v>
      </c>
    </row>
    <row r="37" spans="1:5" x14ac:dyDescent="0.15">
      <c r="A37" s="5">
        <v>294.63</v>
      </c>
      <c r="B37" s="5">
        <v>26079</v>
      </c>
      <c r="C37">
        <f t="shared" si="0"/>
        <v>4.4162909343448398</v>
      </c>
      <c r="D37">
        <f>A-B/(A37+C_)</f>
        <v>4.4193517973894867</v>
      </c>
      <c r="E37">
        <f t="shared" si="1"/>
        <v>3.060863044646922E-3</v>
      </c>
    </row>
    <row r="38" spans="1:5" x14ac:dyDescent="0.15">
      <c r="A38" s="5">
        <v>299.86</v>
      </c>
      <c r="B38" s="5">
        <v>32636</v>
      </c>
      <c r="C38">
        <f t="shared" si="0"/>
        <v>4.5136969244574043</v>
      </c>
      <c r="D38">
        <f>A-B/(A38+C_)</f>
        <v>4.5173743008585721</v>
      </c>
      <c r="E38">
        <f t="shared" si="1"/>
        <v>3.6773764011677201E-3</v>
      </c>
    </row>
    <row r="39" spans="1:5" x14ac:dyDescent="0.15">
      <c r="A39" s="5">
        <v>302.43</v>
      </c>
      <c r="B39" s="5">
        <v>36912</v>
      </c>
      <c r="C39">
        <f t="shared" si="0"/>
        <v>4.5671675771770186</v>
      </c>
      <c r="D39">
        <f>A-B/(A39+C_)</f>
        <v>4.5641438686968261</v>
      </c>
      <c r="E39">
        <f t="shared" si="1"/>
        <v>-3.0237084801925107E-3</v>
      </c>
    </row>
    <row r="40" spans="1:5" x14ac:dyDescent="0.15">
      <c r="A40" s="5">
        <v>308.22000000000003</v>
      </c>
      <c r="B40" s="5">
        <v>45461</v>
      </c>
      <c r="C40">
        <f t="shared" si="0"/>
        <v>4.6576389846160815</v>
      </c>
      <c r="D40">
        <f>A-B/(A40+C_)</f>
        <v>4.6663026764455289</v>
      </c>
      <c r="E40">
        <f t="shared" si="1"/>
        <v>8.663691829447373E-3</v>
      </c>
    </row>
    <row r="41" spans="1:5" x14ac:dyDescent="0.15">
      <c r="A41" s="5">
        <v>311.75</v>
      </c>
      <c r="B41" s="5">
        <v>53675</v>
      </c>
      <c r="C41">
        <f t="shared" si="0"/>
        <v>4.7297720531082863</v>
      </c>
      <c r="D41">
        <f>A-B/(A41+C_)</f>
        <v>4.72649807172591</v>
      </c>
      <c r="E41">
        <f t="shared" si="1"/>
        <v>-3.2739813823763342E-3</v>
      </c>
    </row>
    <row r="42" spans="1:5" x14ac:dyDescent="0.15">
      <c r="A42" s="5">
        <v>314.68</v>
      </c>
      <c r="B42" s="5">
        <v>58168</v>
      </c>
      <c r="C42">
        <f t="shared" si="0"/>
        <v>4.7646841316358088</v>
      </c>
      <c r="D42">
        <f>A-B/(A42+C_)</f>
        <v>4.7753130910284494</v>
      </c>
      <c r="E42">
        <f t="shared" si="1"/>
        <v>1.0628959392640525E-2</v>
      </c>
    </row>
    <row r="43" spans="1:5" x14ac:dyDescent="0.15">
      <c r="A43" s="5">
        <v>318.66000000000003</v>
      </c>
      <c r="B43" s="5">
        <v>67424</v>
      </c>
      <c r="C43">
        <f t="shared" si="0"/>
        <v>4.8288145139280063</v>
      </c>
      <c r="D43">
        <f>A-B/(A43+C_)</f>
        <v>4.8400134303417222</v>
      </c>
      <c r="E43">
        <f t="shared" si="1"/>
        <v>1.1198916413715843E-2</v>
      </c>
    </row>
    <row r="44" spans="1:5" x14ac:dyDescent="0.15">
      <c r="A44" s="5">
        <v>320.47000000000003</v>
      </c>
      <c r="B44" s="5">
        <v>74449</v>
      </c>
      <c r="C44">
        <f t="shared" si="0"/>
        <v>4.8718588686778714</v>
      </c>
      <c r="D44">
        <f>A-B/(A44+C_)</f>
        <v>4.8688432971215008</v>
      </c>
      <c r="E44">
        <f t="shared" si="1"/>
        <v>-3.0155715563706664E-3</v>
      </c>
    </row>
    <row r="45" spans="1:5" x14ac:dyDescent="0.15">
      <c r="A45" s="5">
        <v>328.22</v>
      </c>
      <c r="B45" s="5">
        <v>94365</v>
      </c>
      <c r="C45">
        <f t="shared" si="0"/>
        <v>4.9748109442406871</v>
      </c>
      <c r="D45">
        <f>A-B/(A45+C_)</f>
        <v>4.9882787064357252</v>
      </c>
      <c r="E45">
        <f t="shared" si="1"/>
        <v>1.3467762195038091E-2</v>
      </c>
    </row>
    <row r="46" spans="1:5" x14ac:dyDescent="0.15">
      <c r="A46" s="5">
        <v>329.03</v>
      </c>
      <c r="B46" s="5">
        <v>100670</v>
      </c>
      <c r="C46">
        <f t="shared" si="0"/>
        <v>5.0029000686113871</v>
      </c>
      <c r="D46">
        <f>A-B/(A46+C_)</f>
        <v>5.0003997775129072</v>
      </c>
      <c r="E46">
        <f t="shared" si="1"/>
        <v>-2.5002910984799342E-3</v>
      </c>
    </row>
    <row r="47" spans="1:5" x14ac:dyDescent="0.15">
      <c r="A47" s="5">
        <v>338.01</v>
      </c>
      <c r="B47" s="5">
        <v>135600</v>
      </c>
      <c r="C47">
        <f t="shared" si="0"/>
        <v>5.1322596895310442</v>
      </c>
      <c r="D47">
        <f>A-B/(A47+C_)</f>
        <v>5.1304554158240805</v>
      </c>
      <c r="E47">
        <f t="shared" si="1"/>
        <v>-1.8042737069636772E-3</v>
      </c>
    </row>
    <row r="48" spans="1:5" x14ac:dyDescent="0.15">
      <c r="A48" s="5">
        <v>338.95</v>
      </c>
      <c r="B48" s="5">
        <v>136630</v>
      </c>
      <c r="C48">
        <f t="shared" si="0"/>
        <v>5.1355460683350787</v>
      </c>
      <c r="D48">
        <f>A-B/(A48+C_)</f>
        <v>5.1436267838159706</v>
      </c>
      <c r="E48">
        <f t="shared" si="1"/>
        <v>8.0807154808919535E-3</v>
      </c>
    </row>
    <row r="49" spans="1:5" x14ac:dyDescent="0.15">
      <c r="A49" s="5">
        <v>347.09</v>
      </c>
      <c r="B49" s="5">
        <v>180020</v>
      </c>
      <c r="C49">
        <f t="shared" si="0"/>
        <v>5.2553207573651086</v>
      </c>
      <c r="D49">
        <f>A-B/(A49+C_)</f>
        <v>5.2543801778478159</v>
      </c>
      <c r="E49">
        <f t="shared" si="1"/>
        <v>-9.4057951729276112E-4</v>
      </c>
    </row>
    <row r="50" spans="1:5" x14ac:dyDescent="0.15">
      <c r="A50" s="5">
        <v>355.19</v>
      </c>
      <c r="B50" s="5">
        <v>228520</v>
      </c>
      <c r="C50">
        <f t="shared" si="0"/>
        <v>5.3589242153885115</v>
      </c>
      <c r="D50">
        <f>A-B/(A50+C_)</f>
        <v>5.3590215169535105</v>
      </c>
      <c r="E50">
        <f t="shared" si="1"/>
        <v>9.7301564998986123E-5</v>
      </c>
    </row>
    <row r="51" spans="1:5" x14ac:dyDescent="0.15">
      <c r="A51" s="5">
        <v>365.73</v>
      </c>
      <c r="B51" s="5">
        <v>306300</v>
      </c>
      <c r="C51">
        <f t="shared" si="0"/>
        <v>5.486146996806573</v>
      </c>
      <c r="D51">
        <f>A-B/(A51+C_)</f>
        <v>5.4875395009151315</v>
      </c>
      <c r="E51">
        <f t="shared" si="1"/>
        <v>1.3925041085585121E-3</v>
      </c>
    </row>
    <row r="52" spans="1:5" x14ac:dyDescent="0.15">
      <c r="A52" s="5">
        <v>377.03</v>
      </c>
      <c r="B52" s="5">
        <v>410700</v>
      </c>
      <c r="C52">
        <f t="shared" si="0"/>
        <v>5.6135247028536526</v>
      </c>
      <c r="D52">
        <f>A-B/(A52+C_)</f>
        <v>5.6165587100067889</v>
      </c>
      <c r="E52">
        <f t="shared" si="1"/>
        <v>3.0340071531362867E-3</v>
      </c>
    </row>
    <row r="53" spans="1:5" x14ac:dyDescent="0.15">
      <c r="A53" s="5">
        <v>390.32</v>
      </c>
      <c r="B53" s="5">
        <v>565500</v>
      </c>
      <c r="C53">
        <f t="shared" si="0"/>
        <v>5.7524326092614739</v>
      </c>
      <c r="D53">
        <f>A-B/(A53+C_)</f>
        <v>5.7578350103394023</v>
      </c>
      <c r="E53">
        <f t="shared" si="1"/>
        <v>5.4024010779283316E-3</v>
      </c>
    </row>
    <row r="54" spans="1:5" x14ac:dyDescent="0.15">
      <c r="A54" s="5">
        <v>397.45</v>
      </c>
      <c r="B54" s="5">
        <v>665470</v>
      </c>
      <c r="C54">
        <f t="shared" si="0"/>
        <v>5.8231284818570819</v>
      </c>
      <c r="D54">
        <f>A-B/(A54+C_)</f>
        <v>5.8293735501281745</v>
      </c>
      <c r="E54">
        <f t="shared" si="1"/>
        <v>6.2450682710926131E-3</v>
      </c>
    </row>
    <row r="55" spans="1:5" x14ac:dyDescent="0.15">
      <c r="A55" s="5">
        <v>446.37</v>
      </c>
      <c r="B55" s="5">
        <v>1768200</v>
      </c>
      <c r="C55">
        <f t="shared" si="0"/>
        <v>6.2475313862335691</v>
      </c>
      <c r="D55">
        <f>A-B/(A55+C_)</f>
        <v>6.2535376081849527</v>
      </c>
      <c r="E55">
        <f t="shared" si="1"/>
        <v>6.0062219513836723E-3</v>
      </c>
    </row>
    <row r="56" spans="1:5" x14ac:dyDescent="0.15">
      <c r="A56" s="5">
        <v>457.62</v>
      </c>
      <c r="B56" s="5">
        <v>2148400</v>
      </c>
      <c r="C56">
        <f t="shared" si="0"/>
        <v>6.3321151437034624</v>
      </c>
      <c r="D56">
        <f>A-B/(A56+C_)</f>
        <v>6.3372352009872142</v>
      </c>
      <c r="E56">
        <f t="shared" si="1"/>
        <v>5.1200572837517555E-3</v>
      </c>
    </row>
    <row r="57" spans="1:5" x14ac:dyDescent="0.15">
      <c r="A57" s="5">
        <v>470.61</v>
      </c>
      <c r="B57" s="5">
        <v>2662800</v>
      </c>
      <c r="C57">
        <f t="shared" si="0"/>
        <v>6.4253385482796332</v>
      </c>
      <c r="D57">
        <f>A-B/(A57+C_)</f>
        <v>6.4285157868351206</v>
      </c>
      <c r="E57">
        <f t="shared" si="1"/>
        <v>3.1772385554873495E-3</v>
      </c>
    </row>
    <row r="58" spans="1:5" x14ac:dyDescent="0.15">
      <c r="A58" s="5">
        <v>481.33</v>
      </c>
      <c r="B58" s="5">
        <v>3159900</v>
      </c>
      <c r="C58">
        <f t="shared" si="0"/>
        <v>6.4996733389046764</v>
      </c>
      <c r="D58">
        <f>A-B/(A58+C_)</f>
        <v>6.4998547563406177</v>
      </c>
      <c r="E58">
        <f t="shared" si="1"/>
        <v>1.8141743594135562E-4</v>
      </c>
    </row>
    <row r="59" spans="1:5" x14ac:dyDescent="0.15">
      <c r="A59" s="5">
        <v>492.33</v>
      </c>
      <c r="B59" s="5">
        <v>3722900</v>
      </c>
      <c r="C59">
        <f t="shared" si="0"/>
        <v>6.5708813708862781</v>
      </c>
      <c r="D59">
        <f>A-B/(A59+C_)</f>
        <v>6.5695900399514304</v>
      </c>
      <c r="E59">
        <f t="shared" si="1"/>
        <v>-1.2913309348476787E-3</v>
      </c>
    </row>
    <row r="60" spans="1:5" x14ac:dyDescent="0.15">
      <c r="A60" s="5">
        <v>496.74</v>
      </c>
      <c r="B60" s="5">
        <v>3975900</v>
      </c>
      <c r="C60">
        <f t="shared" si="0"/>
        <v>6.5994354526884687</v>
      </c>
      <c r="D60">
        <f>A-B/(A60+C_)</f>
        <v>6.5966170495226546</v>
      </c>
      <c r="E60">
        <f t="shared" si="1"/>
        <v>-2.818403165814054E-3</v>
      </c>
    </row>
    <row r="61" spans="1:5" x14ac:dyDescent="0.15">
      <c r="A61" s="5">
        <v>499.79</v>
      </c>
      <c r="B61" s="5">
        <v>4166700</v>
      </c>
      <c r="C61">
        <f t="shared" si="0"/>
        <v>6.6197922326303518</v>
      </c>
      <c r="D61">
        <f>A-B/(A61+C_)</f>
        <v>6.6150099989597049</v>
      </c>
      <c r="E61">
        <f t="shared" si="1"/>
        <v>-4.782233670646896E-3</v>
      </c>
    </row>
    <row r="62" spans="1:5" x14ac:dyDescent="0.15">
      <c r="A62" s="5">
        <v>505.69</v>
      </c>
      <c r="B62" s="5">
        <v>4534100</v>
      </c>
      <c r="C62">
        <f t="shared" si="0"/>
        <v>6.6564910943015851</v>
      </c>
      <c r="D62">
        <f>A-B/(A62+C_)</f>
        <v>6.6499150779016336</v>
      </c>
      <c r="E62">
        <f t="shared" si="1"/>
        <v>-6.5760163999515342E-3</v>
      </c>
    </row>
    <row r="63" spans="1:5" x14ac:dyDescent="0.15">
      <c r="A63" s="5">
        <v>507.61</v>
      </c>
      <c r="B63" s="5">
        <v>4663000</v>
      </c>
      <c r="C63">
        <f t="shared" si="0"/>
        <v>6.668665415454492</v>
      </c>
      <c r="D63">
        <f>A-B/(A63+C_)</f>
        <v>6.661086570534918</v>
      </c>
      <c r="E63">
        <f t="shared" si="1"/>
        <v>-7.578844919573946E-3</v>
      </c>
    </row>
    <row r="64" spans="1:5" x14ac:dyDescent="0.15">
      <c r="A64" s="22">
        <v>508.1</v>
      </c>
      <c r="B64" s="22">
        <v>4700000</v>
      </c>
      <c r="C64">
        <f t="shared" si="0"/>
        <v>6.6720978579357171</v>
      </c>
      <c r="D64">
        <f>A-B/(A64+C_)</f>
        <v>6.6639231437944364</v>
      </c>
      <c r="E64">
        <f t="shared" si="1"/>
        <v>-8.1747141412806812E-3</v>
      </c>
    </row>
  </sheetData>
  <mergeCells count="2">
    <mergeCell ref="E2:F2"/>
    <mergeCell ref="E9:G9"/>
  </mergeCells>
  <phoneticPr fontId="3" type="noConversion"/>
  <pageMargins left="0.75" right="0.75" top="1" bottom="1" header="0.5" footer="0.5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1:K22"/>
  <sheetViews>
    <sheetView tabSelected="1" zoomScale="200" workbookViewId="0">
      <selection activeCell="K8" sqref="K8"/>
    </sheetView>
  </sheetViews>
  <sheetFormatPr baseColWidth="10" defaultRowHeight="13" x14ac:dyDescent="0.15"/>
  <cols>
    <col min="6" max="8" width="11" style="5" customWidth="1"/>
    <col min="9" max="9" width="11" bestFit="1" customWidth="1"/>
    <col min="11" max="11" width="11" bestFit="1" customWidth="1"/>
    <col min="14" max="14" width="11" bestFit="1" customWidth="1"/>
    <col min="16" max="16" width="11" bestFit="1" customWidth="1"/>
  </cols>
  <sheetData>
    <row r="1" spans="6:11" x14ac:dyDescent="0.15">
      <c r="F1" s="17" t="s">
        <v>11</v>
      </c>
      <c r="G1" s="17" t="s">
        <v>19</v>
      </c>
      <c r="H1" s="17" t="s">
        <v>20</v>
      </c>
      <c r="I1" s="27"/>
      <c r="J1" s="27"/>
    </row>
    <row r="2" spans="6:11" x14ac:dyDescent="0.15">
      <c r="F2" s="5">
        <v>0</v>
      </c>
      <c r="G2" s="5">
        <v>4.8250283132949628E-2</v>
      </c>
      <c r="H2" s="5">
        <f>0.841448*F2 + 0.033554</f>
        <v>3.3554E-2</v>
      </c>
      <c r="I2" s="27"/>
      <c r="J2" s="27"/>
    </row>
    <row r="3" spans="6:11" x14ac:dyDescent="0.15">
      <c r="F3" s="5">
        <f>0.05+F2</f>
        <v>0.05</v>
      </c>
      <c r="G3" s="5">
        <v>8.3330234184992233E-2</v>
      </c>
      <c r="H3" s="5">
        <f t="shared" ref="H3:H22" si="0">0.841448*F3 + 0.033554</f>
        <v>7.562640000000001E-2</v>
      </c>
    </row>
    <row r="4" spans="6:11" x14ac:dyDescent="0.15">
      <c r="F4" s="5">
        <f t="shared" ref="F4:F22" si="1">0.05+F3</f>
        <v>0.1</v>
      </c>
      <c r="G4" s="5">
        <v>5.8399421790629583E-2</v>
      </c>
      <c r="H4" s="5">
        <f t="shared" si="0"/>
        <v>0.11769880000000001</v>
      </c>
      <c r="J4" s="24" t="s">
        <v>24</v>
      </c>
      <c r="K4" s="16">
        <f>CORREL(G2:G22,H2:H22)</f>
        <v>0.99331403686759845</v>
      </c>
    </row>
    <row r="5" spans="6:11" x14ac:dyDescent="0.15">
      <c r="F5" s="5">
        <f t="shared" si="1"/>
        <v>0.15000000000000002</v>
      </c>
      <c r="G5" s="5">
        <v>0.18270667518213607</v>
      </c>
      <c r="H5" s="5">
        <f t="shared" si="0"/>
        <v>0.1597712</v>
      </c>
      <c r="J5" s="24" t="s">
        <v>25</v>
      </c>
      <c r="K5" s="16">
        <f>K4^2</f>
        <v>0.98667277583820479</v>
      </c>
    </row>
    <row r="6" spans="6:11" x14ac:dyDescent="0.15">
      <c r="F6" s="5">
        <f t="shared" si="1"/>
        <v>0.2</v>
      </c>
      <c r="G6" s="5">
        <v>0.15966027642158187</v>
      </c>
      <c r="H6" s="5">
        <f t="shared" si="0"/>
        <v>0.20184360000000001</v>
      </c>
      <c r="J6" s="24" t="s">
        <v>23</v>
      </c>
      <c r="K6" s="16">
        <f>RSQ(G2:G22,H2:H22)</f>
        <v>0.98667277583820556</v>
      </c>
    </row>
    <row r="7" spans="6:11" x14ac:dyDescent="0.15">
      <c r="F7" s="5">
        <f t="shared" si="1"/>
        <v>0.25</v>
      </c>
      <c r="G7" s="5">
        <v>0.2017386279343788</v>
      </c>
      <c r="H7" s="5">
        <f t="shared" si="0"/>
        <v>0.24391599999999999</v>
      </c>
    </row>
    <row r="8" spans="6:11" x14ac:dyDescent="0.15">
      <c r="F8" s="5">
        <f t="shared" si="1"/>
        <v>0.3</v>
      </c>
      <c r="G8" s="5">
        <v>0.33246685094522205</v>
      </c>
      <c r="H8" s="5">
        <f t="shared" si="0"/>
        <v>0.28598840000000003</v>
      </c>
    </row>
    <row r="9" spans="6:11" x14ac:dyDescent="0.15">
      <c r="F9" s="5">
        <f t="shared" si="1"/>
        <v>0.35</v>
      </c>
      <c r="G9" s="5">
        <v>0.38877789480170233</v>
      </c>
      <c r="H9" s="5">
        <f t="shared" si="0"/>
        <v>0.32806079999999993</v>
      </c>
    </row>
    <row r="10" spans="6:11" x14ac:dyDescent="0.15">
      <c r="F10" s="5">
        <f t="shared" si="1"/>
        <v>0.39999999999999997</v>
      </c>
      <c r="G10" s="5">
        <v>0.34827402130287888</v>
      </c>
      <c r="H10" s="5">
        <f t="shared" si="0"/>
        <v>0.37013319999999994</v>
      </c>
    </row>
    <row r="11" spans="6:11" x14ac:dyDescent="0.15">
      <c r="F11" s="5">
        <f t="shared" si="1"/>
        <v>0.44999999999999996</v>
      </c>
      <c r="G11" s="5">
        <v>0.40322371290525932</v>
      </c>
      <c r="H11" s="5">
        <f t="shared" si="0"/>
        <v>0.41220559999999995</v>
      </c>
    </row>
    <row r="12" spans="6:11" x14ac:dyDescent="0.15">
      <c r="F12" s="5">
        <f t="shared" si="1"/>
        <v>0.49999999999999994</v>
      </c>
      <c r="G12" s="5">
        <v>0.48038938378032353</v>
      </c>
      <c r="H12" s="5">
        <f t="shared" si="0"/>
        <v>0.45427799999999996</v>
      </c>
    </row>
    <row r="13" spans="6:11" x14ac:dyDescent="0.15">
      <c r="F13" s="5">
        <f t="shared" si="1"/>
        <v>0.54999999999999993</v>
      </c>
      <c r="G13" s="5">
        <v>0.50792256100417588</v>
      </c>
      <c r="H13" s="5">
        <f t="shared" si="0"/>
        <v>0.49635039999999997</v>
      </c>
    </row>
    <row r="14" spans="6:11" x14ac:dyDescent="0.15">
      <c r="F14" s="5">
        <f t="shared" si="1"/>
        <v>0.6</v>
      </c>
      <c r="G14" s="5">
        <v>0.52766900003242645</v>
      </c>
      <c r="H14" s="5">
        <f t="shared" si="0"/>
        <v>0.53842279999999998</v>
      </c>
    </row>
    <row r="15" spans="6:11" x14ac:dyDescent="0.15">
      <c r="F15" s="5">
        <f t="shared" si="1"/>
        <v>0.65</v>
      </c>
      <c r="G15" s="5">
        <v>0.60511810459624904</v>
      </c>
      <c r="H15" s="5">
        <f t="shared" si="0"/>
        <v>0.58049519999999999</v>
      </c>
    </row>
    <row r="16" spans="6:11" x14ac:dyDescent="0.15">
      <c r="F16" s="5">
        <f t="shared" si="1"/>
        <v>0.70000000000000007</v>
      </c>
      <c r="G16" s="5">
        <v>0.62415650050792992</v>
      </c>
      <c r="H16" s="5">
        <f t="shared" si="0"/>
        <v>0.6225676</v>
      </c>
    </row>
    <row r="17" spans="6:8" x14ac:dyDescent="0.15">
      <c r="F17" s="5">
        <f t="shared" si="1"/>
        <v>0.75000000000000011</v>
      </c>
      <c r="G17" s="5">
        <v>0.68922125566089987</v>
      </c>
      <c r="H17" s="5">
        <f t="shared" si="0"/>
        <v>0.66464000000000001</v>
      </c>
    </row>
    <row r="18" spans="6:8" x14ac:dyDescent="0.15">
      <c r="F18" s="5">
        <f t="shared" si="1"/>
        <v>0.80000000000000016</v>
      </c>
      <c r="G18" s="5">
        <v>0.71132734526379626</v>
      </c>
      <c r="H18" s="5">
        <f t="shared" si="0"/>
        <v>0.70671240000000013</v>
      </c>
    </row>
    <row r="19" spans="6:8" x14ac:dyDescent="0.15">
      <c r="F19" s="5">
        <f t="shared" si="1"/>
        <v>0.8500000000000002</v>
      </c>
      <c r="G19" s="5">
        <v>0.71171336911931848</v>
      </c>
      <c r="H19" s="5">
        <f t="shared" si="0"/>
        <v>0.74878480000000014</v>
      </c>
    </row>
    <row r="20" spans="6:8" x14ac:dyDescent="0.15">
      <c r="F20" s="5">
        <f t="shared" si="1"/>
        <v>0.90000000000000024</v>
      </c>
      <c r="G20" s="5">
        <v>0.79022445672208375</v>
      </c>
      <c r="H20" s="5">
        <f t="shared" si="0"/>
        <v>0.79085720000000015</v>
      </c>
    </row>
    <row r="21" spans="6:8" x14ac:dyDescent="0.15">
      <c r="F21" s="5">
        <f t="shared" si="1"/>
        <v>0.95000000000000029</v>
      </c>
      <c r="G21" s="5">
        <v>0.80872826275181464</v>
      </c>
      <c r="H21" s="5">
        <f t="shared" si="0"/>
        <v>0.83292960000000016</v>
      </c>
    </row>
    <row r="22" spans="6:8" x14ac:dyDescent="0.15">
      <c r="F22" s="5">
        <f t="shared" si="1"/>
        <v>1.0000000000000002</v>
      </c>
      <c r="G22" s="5">
        <v>0.87653273764577366</v>
      </c>
      <c r="H22" s="5">
        <f t="shared" si="0"/>
        <v>0.87500200000000017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Trendlines</vt:lpstr>
      <vt:lpstr>Bacterial Growth</vt:lpstr>
      <vt:lpstr>Kinetics</vt:lpstr>
      <vt:lpstr>Acetone Vapor Pressure</vt:lpstr>
      <vt:lpstr>R-squared</vt:lpstr>
    </vt:vector>
  </TitlesOfParts>
  <Company>Chemical Engineering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Brad Bundy</dc:creator>
  <cp:lastModifiedBy>DOL</cp:lastModifiedBy>
  <dcterms:created xsi:type="dcterms:W3CDTF">2006-11-01T16:02:52Z</dcterms:created>
  <dcterms:modified xsi:type="dcterms:W3CDTF">2018-09-13T13:25:26Z</dcterms:modified>
</cp:coreProperties>
</file>